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TO\Users\_Ильина\СМЕТЫ\ИНВЕСТКА\ПРИУЭ\3. ПРИУЭ для ИПР 2024-2027_цены 4 кв2022г\3. ИП K_003-34-1-05.20-0012\"/>
    </mc:Choice>
  </mc:AlternateContent>
  <xr:revisionPtr revIDLastSave="0" documentId="13_ncr:1_{2DCF4644-2DD1-4DD2-A705-A6CCC9B5CC94}" xr6:coauthVersionLast="36" xr6:coauthVersionMax="36" xr10:uidLastSave="{00000000-0000-0000-0000-000000000000}"/>
  <bookViews>
    <workbookView xWindow="0" yWindow="0" windowWidth="13260" windowHeight="11310" tabRatio="939" firstSheet="5" activeTab="19" xr2:uid="{00000000-000D-0000-FFFF-FFFF00000000}"/>
  </bookViews>
  <sheets>
    <sheet name="Сводка затрат" sheetId="35" r:id="rId1"/>
    <sheet name="2022г (факт)" sheetId="28" r:id="rId2"/>
    <sheet name="2023г" sheetId="30" r:id="rId3"/>
    <sheet name="ОСР 02-01 (2023)" sheetId="45" r:id="rId4"/>
    <sheet name="ОСР 09-01 (2023)" sheetId="46" r:id="rId5"/>
    <sheet name="2024г" sheetId="31" r:id="rId6"/>
    <sheet name="ОСР 02-01 (2024)" sheetId="47" r:id="rId7"/>
    <sheet name="ОСР 09-01 (2024)" sheetId="48" r:id="rId8"/>
    <sheet name="2025г" sheetId="32" r:id="rId9"/>
    <sheet name="ОСР 02-01 (2025)" sheetId="49" r:id="rId10"/>
    <sheet name="ОСР 09-01 (2025)" sheetId="50" r:id="rId11"/>
    <sheet name="2026г" sheetId="33" r:id="rId12"/>
    <sheet name="ОСР 02-01 (2026)" sheetId="51" r:id="rId13"/>
    <sheet name="ОСР 09-01 (2026)" sheetId="52" r:id="rId14"/>
    <sheet name="2027г" sheetId="34" r:id="rId15"/>
    <sheet name="ОСР 02-01 (2027)" sheetId="53" r:id="rId16"/>
    <sheet name="ОСР 09-01 (2027)" sheetId="54" r:id="rId17"/>
    <sheet name="2028г" sheetId="58" r:id="rId18"/>
    <sheet name="ОСР 02-01 (2028)" sheetId="59" r:id="rId19"/>
    <sheet name="ОСР 09-01 (2028)" sheetId="60" r:id="rId20"/>
    <sheet name="02-01-01" sheetId="55" r:id="rId21"/>
    <sheet name="02-01-02" sheetId="56" r:id="rId22"/>
    <sheet name="09-01-01" sheetId="57" r:id="rId23"/>
    <sheet name="КА" sheetId="39" r:id="rId24"/>
  </sheets>
  <externalReferences>
    <externalReference r:id="rId25"/>
  </externalReferences>
  <definedNames>
    <definedName name="_xlnm._FilterDatabase" localSheetId="23" hidden="1">КА!$M$1:$M$35</definedName>
    <definedName name="FOT">#REF!</definedName>
    <definedName name="Print_Titles" localSheetId="1">'2022г (факт)'!$17:$17</definedName>
    <definedName name="Print_Titles" localSheetId="2">'2023г'!$17:$17</definedName>
    <definedName name="Print_Titles" localSheetId="5">'2024г'!$17:$17</definedName>
    <definedName name="Print_Titles" localSheetId="8">'2025г'!$17:$17</definedName>
    <definedName name="Print_Titles" localSheetId="11">'2026г'!$17:$17</definedName>
    <definedName name="Print_Titles" localSheetId="14">'2027г'!$17:$17</definedName>
    <definedName name="Print_Titles" localSheetId="17">'2028г'!$17:$17</definedName>
    <definedName name="_xlnm.Print_Titles" localSheetId="20">'02-01-01'!$44:$44</definedName>
    <definedName name="_xlnm.Print_Titles" localSheetId="21">'02-01-02'!$44:$44</definedName>
    <definedName name="_xlnm.Print_Titles" localSheetId="22">'09-01-01'!$44:$44</definedName>
    <definedName name="_xlnm.Print_Titles" localSheetId="1">'2022г (факт)'!$17:$17</definedName>
    <definedName name="_xlnm.Print_Titles" localSheetId="2">'2023г'!$17:$17</definedName>
    <definedName name="_xlnm.Print_Titles" localSheetId="5">'2024г'!$17:$17</definedName>
    <definedName name="_xlnm.Print_Titles" localSheetId="8">'2025г'!$17:$17</definedName>
    <definedName name="_xlnm.Print_Titles" localSheetId="11">'2026г'!$17:$17</definedName>
    <definedName name="_xlnm.Print_Titles" localSheetId="14">'2027г'!$17:$17</definedName>
    <definedName name="_xlnm.Print_Titles" localSheetId="17">'2028г'!$17:$17</definedName>
    <definedName name="_xlnm.Print_Area" localSheetId="20">'02-01-01'!$A:$N</definedName>
    <definedName name="_xlnm.Print_Area" localSheetId="21">'02-01-02'!$A:$N</definedName>
    <definedName name="_xlnm.Print_Area" localSheetId="22">'09-01-01'!$A:$N</definedName>
    <definedName name="_xlnm.Print_Area" localSheetId="1">'2022г (факт)'!$A$1:$H$50</definedName>
    <definedName name="_xlnm.Print_Area" localSheetId="2">'2023г'!$A$1:$H$50</definedName>
    <definedName name="_xlnm.Print_Area" localSheetId="5">'2024г'!$A$1:$H$50</definedName>
    <definedName name="_xlnm.Print_Area" localSheetId="8">'2025г'!$A$1:$H$50</definedName>
    <definedName name="_xlnm.Print_Area" localSheetId="11">'2026г'!$A$1:$H$50</definedName>
    <definedName name="_xlnm.Print_Area" localSheetId="14">'2027г'!$A$1:$H$50</definedName>
    <definedName name="_xlnm.Print_Area" localSheetId="17">'2028г'!$A$1:$H$50</definedName>
    <definedName name="_xlnm.Print_Area" localSheetId="3">'ОСР 02-01 (2023)'!$A$1:$H$33</definedName>
    <definedName name="_xlnm.Print_Area" localSheetId="6">'ОСР 02-01 (2024)'!$A$1:$H$33</definedName>
    <definedName name="_xlnm.Print_Area" localSheetId="9">'ОСР 02-01 (2025)'!$A$1:$H$33</definedName>
    <definedName name="_xlnm.Print_Area" localSheetId="12">'ОСР 02-01 (2026)'!$A$1:$H$33</definedName>
    <definedName name="_xlnm.Print_Area" localSheetId="15">'ОСР 02-01 (2027)'!$A$1:$H$33</definedName>
    <definedName name="_xlnm.Print_Area" localSheetId="18">'ОСР 02-01 (2028)'!$A$1:$H$33</definedName>
    <definedName name="_xlnm.Print_Area" localSheetId="4">'ОСР 09-01 (2023)'!$A$1:$H$32</definedName>
    <definedName name="_xlnm.Print_Area" localSheetId="7">'ОСР 09-01 (2024)'!$A$1:$H$32</definedName>
    <definedName name="_xlnm.Print_Area" localSheetId="10">'ОСР 09-01 (2025)'!$A$1:$H$32</definedName>
    <definedName name="_xlnm.Print_Area" localSheetId="13">'ОСР 09-01 (2026)'!$A$1:$H$32</definedName>
    <definedName name="_xlnm.Print_Area" localSheetId="16">'ОСР 09-01 (2027)'!$A$1:$H$32</definedName>
    <definedName name="_xlnm.Print_Area" localSheetId="19">'ОСР 09-01 (2028)'!$A$1:$H$32</definedName>
    <definedName name="_xlnm.Print_Area" localSheetId="0">'Сводка затрат'!$A$1:$C$34</definedName>
  </definedNames>
  <calcPr calcId="191029" fullPrecision="0"/>
</workbook>
</file>

<file path=xl/calcChain.xml><?xml version="1.0" encoding="utf-8"?>
<calcChain xmlns="http://schemas.openxmlformats.org/spreadsheetml/2006/main">
  <c r="J22" i="35" l="1"/>
  <c r="J21" i="35"/>
  <c r="J20" i="35"/>
  <c r="H12" i="58"/>
  <c r="H25" i="60"/>
  <c r="H24" i="60"/>
  <c r="H23" i="60"/>
  <c r="H22" i="60"/>
  <c r="H21" i="60"/>
  <c r="H20" i="60"/>
  <c r="D18" i="60"/>
  <c r="H17" i="60"/>
  <c r="F16" i="60"/>
  <c r="F18" i="60" s="1"/>
  <c r="E16" i="60"/>
  <c r="E18" i="60" s="1"/>
  <c r="D16" i="60"/>
  <c r="I15" i="60"/>
  <c r="G15" i="60" s="1"/>
  <c r="H27" i="59"/>
  <c r="D19" i="59"/>
  <c r="H18" i="59"/>
  <c r="G17" i="59"/>
  <c r="G19" i="59" s="1"/>
  <c r="D17" i="59"/>
  <c r="O16" i="59"/>
  <c r="H26" i="59" s="1"/>
  <c r="N16" i="59"/>
  <c r="M16" i="59"/>
  <c r="L16" i="59"/>
  <c r="K16" i="59"/>
  <c r="J16" i="59"/>
  <c r="Q16" i="59" s="1"/>
  <c r="F16" i="59"/>
  <c r="F17" i="59" s="1"/>
  <c r="F19" i="59" s="1"/>
  <c r="E16" i="59"/>
  <c r="O15" i="59"/>
  <c r="N15" i="59"/>
  <c r="H25" i="59" s="1"/>
  <c r="M15" i="59"/>
  <c r="H24" i="59" s="1"/>
  <c r="L15" i="59"/>
  <c r="H23" i="59" s="1"/>
  <c r="K15" i="59"/>
  <c r="H22" i="59" s="1"/>
  <c r="J15" i="59"/>
  <c r="Q15" i="59" s="1"/>
  <c r="H15" i="59"/>
  <c r="F15" i="59"/>
  <c r="E15" i="59"/>
  <c r="H38" i="58"/>
  <c r="G38" i="58"/>
  <c r="F38" i="58"/>
  <c r="E38" i="58"/>
  <c r="H24" i="58"/>
  <c r="D22" i="58"/>
  <c r="D26" i="58" s="1"/>
  <c r="D30" i="58" s="1"/>
  <c r="D37" i="58" s="1"/>
  <c r="D39" i="58" s="1"/>
  <c r="G20" i="58"/>
  <c r="D20" i="58"/>
  <c r="J19" i="35" l="1"/>
  <c r="J24" i="35" s="1"/>
  <c r="E17" i="59"/>
  <c r="H16" i="59"/>
  <c r="F19" i="58"/>
  <c r="F20" i="58" s="1"/>
  <c r="F22" i="58" s="1"/>
  <c r="F26" i="58" s="1"/>
  <c r="F30" i="58" s="1"/>
  <c r="F37" i="58" s="1"/>
  <c r="F39" i="58" s="1"/>
  <c r="F40" i="58" s="1"/>
  <c r="F41" i="58" s="1"/>
  <c r="H17" i="59"/>
  <c r="E19" i="58"/>
  <c r="E19" i="59"/>
  <c r="H19" i="59" s="1"/>
  <c r="G16" i="60"/>
  <c r="G18" i="60" s="1"/>
  <c r="H18" i="60" s="1"/>
  <c r="H15" i="60"/>
  <c r="D41" i="58"/>
  <c r="D40" i="58"/>
  <c r="H21" i="59"/>
  <c r="H12" i="34"/>
  <c r="H12" i="33"/>
  <c r="H12" i="32"/>
  <c r="H12" i="31"/>
  <c r="H12" i="30"/>
  <c r="J23" i="35" l="1"/>
  <c r="J25" i="35" s="1"/>
  <c r="F42" i="58"/>
  <c r="F43" i="58" s="1"/>
  <c r="D42" i="58"/>
  <c r="D43" i="58"/>
  <c r="E20" i="58"/>
  <c r="E22" i="58" s="1"/>
  <c r="E26" i="58" s="1"/>
  <c r="E30" i="58" s="1"/>
  <c r="E37" i="58" s="1"/>
  <c r="E39" i="58" s="1"/>
  <c r="H19" i="58"/>
  <c r="H20" i="58" s="1"/>
  <c r="H22" i="58" s="1"/>
  <c r="H26" i="58" s="1"/>
  <c r="H16" i="60"/>
  <c r="H26" i="60" s="1"/>
  <c r="G28" i="58" s="1"/>
  <c r="H28" i="58" l="1"/>
  <c r="H29" i="58" s="1"/>
  <c r="H30" i="58" s="1"/>
  <c r="G29" i="58"/>
  <c r="G30" i="58" s="1"/>
  <c r="E40" i="58"/>
  <c r="E41" i="58"/>
  <c r="E42" i="58" l="1"/>
  <c r="E43" i="58" s="1"/>
  <c r="G35" i="58"/>
  <c r="I15" i="54"/>
  <c r="G15" i="54" s="1"/>
  <c r="H15" i="54" s="1"/>
  <c r="I15" i="52"/>
  <c r="G15" i="52" s="1"/>
  <c r="H15" i="52" s="1"/>
  <c r="I15" i="50"/>
  <c r="G15" i="50" s="1"/>
  <c r="H15" i="50" s="1"/>
  <c r="I15" i="48"/>
  <c r="I15" i="46"/>
  <c r="H38" i="34"/>
  <c r="G38" i="34"/>
  <c r="F38" i="34"/>
  <c r="E38" i="34"/>
  <c r="D37" i="34"/>
  <c r="D39" i="34" s="1"/>
  <c r="O16" i="53"/>
  <c r="N16" i="53"/>
  <c r="M16" i="53"/>
  <c r="L16" i="53"/>
  <c r="K16" i="53"/>
  <c r="J16" i="53"/>
  <c r="O15" i="53"/>
  <c r="N15" i="53"/>
  <c r="M15" i="53"/>
  <c r="L15" i="53"/>
  <c r="K15" i="53"/>
  <c r="J15" i="53"/>
  <c r="F16" i="53"/>
  <c r="E16" i="53"/>
  <c r="F15" i="53"/>
  <c r="E15" i="53"/>
  <c r="H15" i="53" s="1"/>
  <c r="H38" i="33"/>
  <c r="G38" i="33"/>
  <c r="F38" i="33"/>
  <c r="E38" i="33"/>
  <c r="D37" i="33"/>
  <c r="D39" i="33" s="1"/>
  <c r="O16" i="51"/>
  <c r="N16" i="51"/>
  <c r="M16" i="51"/>
  <c r="L16" i="51"/>
  <c r="K16" i="51"/>
  <c r="J16" i="51"/>
  <c r="O15" i="51"/>
  <c r="N15" i="51"/>
  <c r="M15" i="51"/>
  <c r="L15" i="51"/>
  <c r="K15" i="51"/>
  <c r="J15" i="51"/>
  <c r="F16" i="51"/>
  <c r="E16" i="51"/>
  <c r="H16" i="51" s="1"/>
  <c r="F15" i="51"/>
  <c r="E15" i="51"/>
  <c r="H15" i="51" s="1"/>
  <c r="H38" i="32"/>
  <c r="G38" i="32"/>
  <c r="F38" i="32"/>
  <c r="E38" i="32"/>
  <c r="D37" i="32"/>
  <c r="D39" i="32" s="1"/>
  <c r="O16" i="49"/>
  <c r="N16" i="49"/>
  <c r="M16" i="49"/>
  <c r="L16" i="49"/>
  <c r="K16" i="49"/>
  <c r="J16" i="49"/>
  <c r="O15" i="49"/>
  <c r="N15" i="49"/>
  <c r="M15" i="49"/>
  <c r="L15" i="49"/>
  <c r="K15" i="49"/>
  <c r="J15" i="49"/>
  <c r="F16" i="49"/>
  <c r="E16" i="49"/>
  <c r="H16" i="49" s="1"/>
  <c r="F15" i="49"/>
  <c r="E15" i="49"/>
  <c r="H38" i="31"/>
  <c r="G38" i="31"/>
  <c r="F38" i="31"/>
  <c r="E38" i="31"/>
  <c r="H24" i="31"/>
  <c r="D22" i="31"/>
  <c r="D26" i="31" s="1"/>
  <c r="D30" i="31" s="1"/>
  <c r="D37" i="31" s="1"/>
  <c r="D39" i="31" s="1"/>
  <c r="G20" i="31"/>
  <c r="D20" i="31"/>
  <c r="G36" i="58" l="1"/>
  <c r="H35" i="58"/>
  <c r="H36" i="58" s="1"/>
  <c r="H15" i="49"/>
  <c r="H16" i="53"/>
  <c r="D40" i="34"/>
  <c r="D41" i="34" s="1"/>
  <c r="D40" i="33"/>
  <c r="D41" i="33"/>
  <c r="D40" i="32"/>
  <c r="D41" i="32" s="1"/>
  <c r="D40" i="31"/>
  <c r="D41" i="31"/>
  <c r="G32" i="58" l="1"/>
  <c r="D42" i="34"/>
  <c r="D43" i="34" s="1"/>
  <c r="D42" i="33"/>
  <c r="D43" i="33" s="1"/>
  <c r="D42" i="32"/>
  <c r="D43" i="32" s="1"/>
  <c r="D42" i="31"/>
  <c r="D43" i="31" s="1"/>
  <c r="G33" i="58" l="1"/>
  <c r="G37" i="58" s="1"/>
  <c r="G39" i="58" s="1"/>
  <c r="H32" i="58"/>
  <c r="H33" i="58" s="1"/>
  <c r="H37" i="58" s="1"/>
  <c r="H39" i="58" s="1"/>
  <c r="G15" i="48"/>
  <c r="H15" i="48" s="1"/>
  <c r="O16" i="47"/>
  <c r="N16" i="47"/>
  <c r="M16" i="47"/>
  <c r="L16" i="47"/>
  <c r="K16" i="47"/>
  <c r="J16" i="47"/>
  <c r="O15" i="47"/>
  <c r="N15" i="47"/>
  <c r="M15" i="47"/>
  <c r="L15" i="47"/>
  <c r="K15" i="47"/>
  <c r="J15" i="47"/>
  <c r="F16" i="47"/>
  <c r="E16" i="47"/>
  <c r="H16" i="47" s="1"/>
  <c r="F15" i="47"/>
  <c r="E15" i="47"/>
  <c r="H15" i="47" s="1"/>
  <c r="G15" i="46"/>
  <c r="O16" i="45"/>
  <c r="N16" i="45"/>
  <c r="M16" i="45"/>
  <c r="L16" i="45"/>
  <c r="K16" i="45"/>
  <c r="J16" i="45"/>
  <c r="O15" i="45"/>
  <c r="N15" i="45"/>
  <c r="M15" i="45"/>
  <c r="L15" i="45"/>
  <c r="K15" i="45"/>
  <c r="J15" i="45"/>
  <c r="F16" i="45"/>
  <c r="E16" i="45"/>
  <c r="F15" i="45"/>
  <c r="E15" i="45"/>
  <c r="G40" i="58" l="1"/>
  <c r="H40" i="58" s="1"/>
  <c r="H41" i="58" s="1"/>
  <c r="H24" i="34"/>
  <c r="G20" i="34"/>
  <c r="D20" i="34"/>
  <c r="D22" i="34" s="1"/>
  <c r="D26" i="34" s="1"/>
  <c r="H25" i="54"/>
  <c r="H24" i="54"/>
  <c r="H23" i="54"/>
  <c r="H22" i="54"/>
  <c r="H21" i="54"/>
  <c r="H20" i="54"/>
  <c r="H17" i="54"/>
  <c r="F16" i="54"/>
  <c r="F18" i="54" s="1"/>
  <c r="E16" i="54"/>
  <c r="E18" i="54" s="1"/>
  <c r="D16" i="54"/>
  <c r="D18" i="54" s="1"/>
  <c r="G16" i="54"/>
  <c r="G18" i="54" s="1"/>
  <c r="H27" i="53"/>
  <c r="H18" i="53"/>
  <c r="G17" i="53"/>
  <c r="G19" i="53" s="1"/>
  <c r="D17" i="53"/>
  <c r="D19" i="53" s="1"/>
  <c r="H26" i="53"/>
  <c r="H25" i="53"/>
  <c r="H24" i="53"/>
  <c r="H23" i="53"/>
  <c r="H22" i="53"/>
  <c r="Q15" i="53"/>
  <c r="F17" i="53"/>
  <c r="F19" i="53" s="1"/>
  <c r="F19" i="34" s="1"/>
  <c r="F20" i="34" s="1"/>
  <c r="F22" i="34" s="1"/>
  <c r="F26" i="34" s="1"/>
  <c r="E17" i="53"/>
  <c r="H24" i="33"/>
  <c r="G20" i="33"/>
  <c r="D20" i="33"/>
  <c r="D22" i="33" s="1"/>
  <c r="D26" i="33" s="1"/>
  <c r="H25" i="52"/>
  <c r="H24" i="52"/>
  <c r="H23" i="52"/>
  <c r="H22" i="52"/>
  <c r="H21" i="52"/>
  <c r="H20" i="52"/>
  <c r="H17" i="52"/>
  <c r="F16" i="52"/>
  <c r="F18" i="52" s="1"/>
  <c r="E16" i="52"/>
  <c r="E18" i="52" s="1"/>
  <c r="D16" i="52"/>
  <c r="D18" i="52" s="1"/>
  <c r="G16" i="52"/>
  <c r="G18" i="52" s="1"/>
  <c r="G28" i="33" s="1"/>
  <c r="G29" i="33" s="1"/>
  <c r="H27" i="51"/>
  <c r="H18" i="51"/>
  <c r="G17" i="51"/>
  <c r="G19" i="51" s="1"/>
  <c r="D17" i="51"/>
  <c r="D19" i="51" s="1"/>
  <c r="Q16" i="51"/>
  <c r="H26" i="51"/>
  <c r="H25" i="51"/>
  <c r="H24" i="51"/>
  <c r="H23" i="51"/>
  <c r="H22" i="51"/>
  <c r="Q15" i="51"/>
  <c r="F17" i="51"/>
  <c r="E17" i="51"/>
  <c r="E19" i="51" s="1"/>
  <c r="E19" i="33" s="1"/>
  <c r="E20" i="33" s="1"/>
  <c r="E22" i="33" s="1"/>
  <c r="E26" i="33" s="1"/>
  <c r="D26" i="32"/>
  <c r="H24" i="32"/>
  <c r="D22" i="32"/>
  <c r="G20" i="32"/>
  <c r="D20" i="32"/>
  <c r="H25" i="50"/>
  <c r="H24" i="50"/>
  <c r="H23" i="50"/>
  <c r="H22" i="50"/>
  <c r="H21" i="50"/>
  <c r="H20" i="50"/>
  <c r="H17" i="50"/>
  <c r="F16" i="50"/>
  <c r="F18" i="50" s="1"/>
  <c r="E16" i="50"/>
  <c r="E18" i="50" s="1"/>
  <c r="D16" i="50"/>
  <c r="D18" i="50" s="1"/>
  <c r="G16" i="50"/>
  <c r="G18" i="50" s="1"/>
  <c r="H27" i="49"/>
  <c r="H18" i="49"/>
  <c r="G17" i="49"/>
  <c r="G19" i="49" s="1"/>
  <c r="D17" i="49"/>
  <c r="D19" i="49" s="1"/>
  <c r="Q16" i="49"/>
  <c r="H26" i="49"/>
  <c r="H25" i="49"/>
  <c r="H24" i="49"/>
  <c r="H23" i="49"/>
  <c r="H22" i="49"/>
  <c r="Q15" i="49"/>
  <c r="F17" i="49"/>
  <c r="F19" i="49" s="1"/>
  <c r="F19" i="32" s="1"/>
  <c r="E17" i="49"/>
  <c r="H25" i="48"/>
  <c r="H24" i="48"/>
  <c r="H23" i="48"/>
  <c r="H22" i="48"/>
  <c r="H21" i="48"/>
  <c r="H20" i="48"/>
  <c r="H17" i="48"/>
  <c r="F16" i="48"/>
  <c r="F18" i="48" s="1"/>
  <c r="E16" i="48"/>
  <c r="E18" i="48" s="1"/>
  <c r="D16" i="48"/>
  <c r="D18" i="48" s="1"/>
  <c r="G16" i="48"/>
  <c r="G18" i="48" s="1"/>
  <c r="G28" i="31" s="1"/>
  <c r="H27" i="47"/>
  <c r="H18" i="47"/>
  <c r="G17" i="47"/>
  <c r="G19" i="47" s="1"/>
  <c r="D17" i="47"/>
  <c r="D19" i="47" s="1"/>
  <c r="H26" i="47"/>
  <c r="H25" i="47"/>
  <c r="H24" i="47"/>
  <c r="H23" i="47"/>
  <c r="H22" i="47"/>
  <c r="Q15" i="47"/>
  <c r="F17" i="47"/>
  <c r="E17" i="47"/>
  <c r="H24" i="30"/>
  <c r="G20" i="30"/>
  <c r="D20" i="30"/>
  <c r="D22" i="30" s="1"/>
  <c r="D26" i="30" s="1"/>
  <c r="H25" i="46"/>
  <c r="H24" i="46"/>
  <c r="H23" i="46"/>
  <c r="H22" i="46"/>
  <c r="H21" i="46"/>
  <c r="H20" i="46"/>
  <c r="H17" i="46"/>
  <c r="F16" i="46"/>
  <c r="F18" i="46" s="1"/>
  <c r="E16" i="46"/>
  <c r="E18" i="46" s="1"/>
  <c r="D16" i="46"/>
  <c r="G16" i="46"/>
  <c r="G18" i="46" s="1"/>
  <c r="G28" i="30" s="1"/>
  <c r="H28" i="30" s="1"/>
  <c r="H27" i="45"/>
  <c r="D19" i="45"/>
  <c r="H18" i="45"/>
  <c r="G17" i="45"/>
  <c r="G19" i="45" s="1"/>
  <c r="D17" i="45"/>
  <c r="Q16" i="45"/>
  <c r="H26" i="45"/>
  <c r="H25" i="45"/>
  <c r="H24" i="45"/>
  <c r="H23" i="45"/>
  <c r="H22" i="45"/>
  <c r="H21" i="45"/>
  <c r="F17" i="45"/>
  <c r="E17" i="45"/>
  <c r="H42" i="58" l="1"/>
  <c r="H43" i="58"/>
  <c r="D4" i="58" s="1"/>
  <c r="G41" i="58"/>
  <c r="G28" i="32"/>
  <c r="G29" i="32" s="1"/>
  <c r="E19" i="49"/>
  <c r="E19" i="32"/>
  <c r="G29" i="31"/>
  <c r="G30" i="31" s="1"/>
  <c r="H28" i="31"/>
  <c r="H29" i="31" s="1"/>
  <c r="E19" i="47"/>
  <c r="E19" i="31"/>
  <c r="F19" i="47"/>
  <c r="H19" i="47" s="1"/>
  <c r="F19" i="31"/>
  <c r="F20" i="31" s="1"/>
  <c r="F22" i="31" s="1"/>
  <c r="F26" i="31" s="1"/>
  <c r="F30" i="31" s="1"/>
  <c r="F37" i="31" s="1"/>
  <c r="F39" i="31" s="1"/>
  <c r="F40" i="31" s="1"/>
  <c r="F41" i="31" s="1"/>
  <c r="F42" i="31" s="1"/>
  <c r="F43" i="31" s="1"/>
  <c r="Q16" i="47"/>
  <c r="Q16" i="53"/>
  <c r="H16" i="48"/>
  <c r="H26" i="48" s="1"/>
  <c r="F20" i="32"/>
  <c r="F22" i="32" s="1"/>
  <c r="F26" i="32" s="1"/>
  <c r="F19" i="51"/>
  <c r="F19" i="33"/>
  <c r="F20" i="33" s="1"/>
  <c r="F22" i="33" s="1"/>
  <c r="F26" i="33" s="1"/>
  <c r="E19" i="53"/>
  <c r="H19" i="53" s="1"/>
  <c r="E19" i="34"/>
  <c r="H19" i="34" s="1"/>
  <c r="H20" i="34" s="1"/>
  <c r="H22" i="34" s="1"/>
  <c r="H26" i="34" s="1"/>
  <c r="E19" i="45"/>
  <c r="E19" i="30"/>
  <c r="F19" i="45"/>
  <c r="F19" i="30"/>
  <c r="F20" i="30" s="1"/>
  <c r="F22" i="30" s="1"/>
  <c r="F26" i="30" s="1"/>
  <c r="H18" i="48"/>
  <c r="H16" i="54"/>
  <c r="H26" i="54" s="1"/>
  <c r="G28" i="34" s="1"/>
  <c r="H28" i="34" s="1"/>
  <c r="H18" i="54"/>
  <c r="H17" i="53"/>
  <c r="H21" i="53"/>
  <c r="H28" i="33"/>
  <c r="H29" i="33" s="1"/>
  <c r="H16" i="52"/>
  <c r="H26" i="52" s="1"/>
  <c r="H18" i="52"/>
  <c r="H17" i="51"/>
  <c r="H19" i="51"/>
  <c r="H21" i="51"/>
  <c r="H16" i="50"/>
  <c r="H26" i="50" s="1"/>
  <c r="H18" i="50"/>
  <c r="H17" i="49"/>
  <c r="H19" i="49"/>
  <c r="H21" i="49"/>
  <c r="H17" i="47"/>
  <c r="H21" i="47"/>
  <c r="H15" i="46"/>
  <c r="H16" i="46"/>
  <c r="H26" i="46" s="1"/>
  <c r="H16" i="45"/>
  <c r="H17" i="45"/>
  <c r="Q15" i="45"/>
  <c r="H15" i="45"/>
  <c r="D18" i="46"/>
  <c r="H18" i="46" s="1"/>
  <c r="G42" i="58" l="1"/>
  <c r="G43" i="58"/>
  <c r="E20" i="34"/>
  <c r="E22" i="34" s="1"/>
  <c r="E26" i="34" s="1"/>
  <c r="H19" i="33"/>
  <c r="H20" i="33" s="1"/>
  <c r="H22" i="33" s="1"/>
  <c r="H26" i="33" s="1"/>
  <c r="H28" i="32"/>
  <c r="H29" i="32" s="1"/>
  <c r="E20" i="32"/>
  <c r="E22" i="32" s="1"/>
  <c r="E26" i="32" s="1"/>
  <c r="H19" i="32"/>
  <c r="H20" i="32" s="1"/>
  <c r="H22" i="32" s="1"/>
  <c r="H26" i="32" s="1"/>
  <c r="H19" i="31"/>
  <c r="H20" i="31" s="1"/>
  <c r="H22" i="31" s="1"/>
  <c r="H26" i="31" s="1"/>
  <c r="H30" i="31" s="1"/>
  <c r="E20" i="31"/>
  <c r="E22" i="31" s="1"/>
  <c r="E26" i="31" s="1"/>
  <c r="E30" i="31" s="1"/>
  <c r="E37" i="31" s="1"/>
  <c r="E39" i="31" s="1"/>
  <c r="H19" i="45"/>
  <c r="H19" i="30"/>
  <c r="H20" i="30" s="1"/>
  <c r="H22" i="30" s="1"/>
  <c r="H26" i="30" s="1"/>
  <c r="E20" i="30"/>
  <c r="E22" i="30" s="1"/>
  <c r="E26" i="30" s="1"/>
  <c r="H44" i="39"/>
  <c r="H43" i="39"/>
  <c r="H42" i="39"/>
  <c r="H41" i="39"/>
  <c r="H40" i="39"/>
  <c r="H39" i="39"/>
  <c r="H38" i="39"/>
  <c r="H37" i="39"/>
  <c r="H36" i="39"/>
  <c r="J35" i="39"/>
  <c r="H35" i="39"/>
  <c r="J34" i="39"/>
  <c r="H34" i="39"/>
  <c r="J33" i="39"/>
  <c r="H33" i="39"/>
  <c r="J32" i="39"/>
  <c r="H32" i="39"/>
  <c r="J31" i="39"/>
  <c r="H31" i="39"/>
  <c r="H30" i="39"/>
  <c r="H28" i="39"/>
  <c r="H27" i="39"/>
  <c r="H26" i="39"/>
  <c r="H25" i="39"/>
  <c r="H24" i="39"/>
  <c r="H23" i="39"/>
  <c r="H22" i="39"/>
  <c r="H21" i="39"/>
  <c r="H20" i="39"/>
  <c r="H19" i="39"/>
  <c r="H18" i="39"/>
  <c r="H17" i="39"/>
  <c r="H16" i="39"/>
  <c r="H15" i="39"/>
  <c r="H14" i="39"/>
  <c r="H13" i="39"/>
  <c r="H12" i="39"/>
  <c r="H11" i="39"/>
  <c r="H10" i="39"/>
  <c r="H9" i="39"/>
  <c r="H8" i="39"/>
  <c r="H7" i="39"/>
  <c r="H6" i="39"/>
  <c r="H5" i="39"/>
  <c r="E40" i="31" l="1"/>
  <c r="E41" i="31" s="1"/>
  <c r="E42" i="31" s="1"/>
  <c r="E43" i="31" s="1"/>
  <c r="G35" i="31"/>
  <c r="G36" i="31" l="1"/>
  <c r="H35" i="31"/>
  <c r="H36" i="31" s="1"/>
  <c r="G32" i="31" s="1"/>
  <c r="D30" i="34"/>
  <c r="D30" i="33"/>
  <c r="D30" i="32"/>
  <c r="F30" i="32"/>
  <c r="F37" i="32" s="1"/>
  <c r="F39" i="32" s="1"/>
  <c r="F40" i="32" s="1"/>
  <c r="F41" i="32" s="1"/>
  <c r="F42" i="32" s="1"/>
  <c r="F43" i="32" s="1"/>
  <c r="E30" i="32"/>
  <c r="E37" i="32" s="1"/>
  <c r="E39" i="32" s="1"/>
  <c r="E40" i="32" s="1"/>
  <c r="E41" i="32" s="1"/>
  <c r="E42" i="32" s="1"/>
  <c r="E43" i="32" s="1"/>
  <c r="H38" i="30"/>
  <c r="G38" i="30"/>
  <c r="F38" i="30"/>
  <c r="E38" i="30"/>
  <c r="D30" i="30"/>
  <c r="D37" i="30" s="1"/>
  <c r="D39" i="30" s="1"/>
  <c r="H32" i="31" l="1"/>
  <c r="H33" i="31" s="1"/>
  <c r="H37" i="31" s="1"/>
  <c r="H39" i="31" s="1"/>
  <c r="G33" i="31"/>
  <c r="G37" i="31" s="1"/>
  <c r="G39" i="31" s="1"/>
  <c r="G29" i="34"/>
  <c r="G30" i="34" s="1"/>
  <c r="H29" i="30"/>
  <c r="G30" i="32"/>
  <c r="G30" i="33"/>
  <c r="E30" i="34"/>
  <c r="E37" i="34" s="1"/>
  <c r="E39" i="34" s="1"/>
  <c r="E40" i="34" s="1"/>
  <c r="E41" i="34" s="1"/>
  <c r="E30" i="33"/>
  <c r="F30" i="33"/>
  <c r="F37" i="33" s="1"/>
  <c r="F39" i="33" s="1"/>
  <c r="F40" i="33" s="1"/>
  <c r="F41" i="33" s="1"/>
  <c r="F42" i="33" s="1"/>
  <c r="F43" i="33" s="1"/>
  <c r="E30" i="30"/>
  <c r="E37" i="30" s="1"/>
  <c r="E39" i="30" s="1"/>
  <c r="E40" i="30" s="1"/>
  <c r="E41" i="30" s="1"/>
  <c r="E20" i="35" s="1"/>
  <c r="F30" i="34"/>
  <c r="F37" i="34" s="1"/>
  <c r="F39" i="34" s="1"/>
  <c r="F40" i="34" s="1"/>
  <c r="F41" i="34" s="1"/>
  <c r="F42" i="34" s="1"/>
  <c r="F43" i="34" s="1"/>
  <c r="H29" i="34"/>
  <c r="F20" i="35"/>
  <c r="F30" i="30"/>
  <c r="F37" i="30" s="1"/>
  <c r="F39" i="30" s="1"/>
  <c r="F40" i="30" s="1"/>
  <c r="F41" i="30" s="1"/>
  <c r="E21" i="35" s="1"/>
  <c r="D40" i="30"/>
  <c r="E42" i="34" l="1"/>
  <c r="E43" i="34" s="1"/>
  <c r="E37" i="33"/>
  <c r="E39" i="33" s="1"/>
  <c r="E40" i="33" s="1"/>
  <c r="E41" i="33" s="1"/>
  <c r="E42" i="33" s="1"/>
  <c r="E43" i="33" s="1"/>
  <c r="G40" i="31"/>
  <c r="H40" i="31" s="1"/>
  <c r="H41" i="31" s="1"/>
  <c r="G29" i="30"/>
  <c r="G30" i="30" s="1"/>
  <c r="H30" i="32"/>
  <c r="G35" i="32" s="1"/>
  <c r="F21" i="35"/>
  <c r="I20" i="35"/>
  <c r="H30" i="34"/>
  <c r="G35" i="34" s="1"/>
  <c r="H30" i="30"/>
  <c r="G35" i="30" s="1"/>
  <c r="I21" i="35"/>
  <c r="H21" i="35"/>
  <c r="H30" i="33"/>
  <c r="G35" i="33" s="1"/>
  <c r="G20" i="35"/>
  <c r="G21" i="35"/>
  <c r="E42" i="30"/>
  <c r="E43" i="30" s="1"/>
  <c r="F42" i="30"/>
  <c r="F43" i="30" s="1"/>
  <c r="D41" i="30"/>
  <c r="H42" i="31" l="1"/>
  <c r="H43" i="31" s="1"/>
  <c r="G36" i="34"/>
  <c r="H35" i="34"/>
  <c r="H36" i="34" s="1"/>
  <c r="G32" i="34" s="1"/>
  <c r="G36" i="33"/>
  <c r="H35" i="33"/>
  <c r="H36" i="33" s="1"/>
  <c r="H20" i="35"/>
  <c r="G36" i="32"/>
  <c r="H35" i="32"/>
  <c r="H36" i="32" s="1"/>
  <c r="G32" i="32" s="1"/>
  <c r="G41" i="31"/>
  <c r="G42" i="31" s="1"/>
  <c r="G43" i="31" s="1"/>
  <c r="G36" i="30"/>
  <c r="H35" i="30"/>
  <c r="H36" i="30" s="1"/>
  <c r="G32" i="30" s="1"/>
  <c r="D42" i="30"/>
  <c r="D43" i="30" s="1"/>
  <c r="G33" i="30" l="1"/>
  <c r="G37" i="30" s="1"/>
  <c r="G39" i="30" s="1"/>
  <c r="G40" i="30" s="1"/>
  <c r="H32" i="30"/>
  <c r="G32" i="33"/>
  <c r="G41" i="30" l="1"/>
  <c r="E22" i="35" s="1"/>
  <c r="H33" i="30"/>
  <c r="H37" i="30" s="1"/>
  <c r="H39" i="30" s="1"/>
  <c r="H32" i="34"/>
  <c r="G33" i="34"/>
  <c r="G37" i="34" s="1"/>
  <c r="G39" i="34" s="1"/>
  <c r="G33" i="32"/>
  <c r="G37" i="32" s="1"/>
  <c r="G39" i="32" s="1"/>
  <c r="H32" i="32"/>
  <c r="E19" i="35" l="1"/>
  <c r="E24" i="35" s="1"/>
  <c r="E23" i="35" s="1"/>
  <c r="E25" i="35" s="1"/>
  <c r="G40" i="34"/>
  <c r="H40" i="34" s="1"/>
  <c r="G40" i="32"/>
  <c r="H40" i="32" s="1"/>
  <c r="H40" i="30"/>
  <c r="H41" i="30" s="1"/>
  <c r="H33" i="32"/>
  <c r="H37" i="32" s="1"/>
  <c r="H39" i="32" s="1"/>
  <c r="G42" i="30"/>
  <c r="G43" i="30" s="1"/>
  <c r="H33" i="34"/>
  <c r="H37" i="34" s="1"/>
  <c r="H39" i="34" s="1"/>
  <c r="H41" i="34" s="1"/>
  <c r="H32" i="33"/>
  <c r="G33" i="33"/>
  <c r="G37" i="33" s="1"/>
  <c r="G39" i="33" s="1"/>
  <c r="H42" i="30" l="1"/>
  <c r="H43" i="30" s="1"/>
  <c r="D4" i="30" s="1"/>
  <c r="H42" i="34"/>
  <c r="H43" i="34" s="1"/>
  <c r="G41" i="34"/>
  <c r="I22" i="35" s="1"/>
  <c r="I19" i="35" s="1"/>
  <c r="I24" i="35" s="1"/>
  <c r="I23" i="35" s="1"/>
  <c r="I25" i="35" s="1"/>
  <c r="G40" i="33"/>
  <c r="H40" i="33" s="1"/>
  <c r="H41" i="32"/>
  <c r="G41" i="32"/>
  <c r="G22" i="35" s="1"/>
  <c r="G19" i="35" s="1"/>
  <c r="H33" i="33"/>
  <c r="H37" i="33" s="1"/>
  <c r="H39" i="33" s="1"/>
  <c r="H42" i="32" l="1"/>
  <c r="H43" i="32" s="1"/>
  <c r="G42" i="34"/>
  <c r="G43" i="34" s="1"/>
  <c r="H41" i="33"/>
  <c r="G41" i="33"/>
  <c r="G42" i="32"/>
  <c r="G43" i="32" s="1"/>
  <c r="G24" i="35"/>
  <c r="G23" i="35" s="1"/>
  <c r="G25" i="35" s="1"/>
  <c r="F22" i="35"/>
  <c r="F19" i="35" s="1"/>
  <c r="F24" i="35" s="1"/>
  <c r="F23" i="35" s="1"/>
  <c r="F25" i="35" s="1"/>
  <c r="D4" i="34"/>
  <c r="D4" i="32"/>
  <c r="H42" i="33" l="1"/>
  <c r="H43" i="33" s="1"/>
  <c r="G42" i="33"/>
  <c r="G43" i="33" s="1"/>
  <c r="H22" i="35"/>
  <c r="H19" i="35" s="1"/>
  <c r="H24" i="35" s="1"/>
  <c r="H23" i="35" s="1"/>
  <c r="H25" i="35" s="1"/>
  <c r="D4" i="33"/>
  <c r="D4" i="31"/>
  <c r="H38" i="28" l="1"/>
  <c r="G38" i="28"/>
  <c r="F38" i="28"/>
  <c r="E38" i="28"/>
  <c r="H35" i="28"/>
  <c r="H36" i="28" s="1"/>
  <c r="G36" i="28"/>
  <c r="H24" i="28"/>
  <c r="G20" i="28"/>
  <c r="D20" i="28"/>
  <c r="D22" i="28" s="1"/>
  <c r="D26" i="28" s="1"/>
  <c r="D30" i="28" s="1"/>
  <c r="D37" i="28" s="1"/>
  <c r="D39" i="28" s="1"/>
  <c r="E20" i="28"/>
  <c r="E22" i="28" s="1"/>
  <c r="E26" i="28" s="1"/>
  <c r="E30" i="28" s="1"/>
  <c r="E37" i="28" s="1"/>
  <c r="E39" i="28" l="1"/>
  <c r="E41" i="28" s="1"/>
  <c r="D20" i="35" s="1"/>
  <c r="C20" i="35" s="1"/>
  <c r="G29" i="28"/>
  <c r="G30" i="28" s="1"/>
  <c r="H28" i="28"/>
  <c r="H29" i="28" s="1"/>
  <c r="D40" i="28"/>
  <c r="E42" i="28" l="1"/>
  <c r="E43" i="28" s="1"/>
  <c r="D41" i="28"/>
  <c r="D42" i="28" l="1"/>
  <c r="D43" i="28" s="1"/>
  <c r="F20" i="28" l="1"/>
  <c r="F22" i="28" s="1"/>
  <c r="F26" i="28" s="1"/>
  <c r="F30" i="28" s="1"/>
  <c r="F37" i="28" s="1"/>
  <c r="F39" i="28" s="1"/>
  <c r="H19" i="28"/>
  <c r="H20" i="28" s="1"/>
  <c r="H22" i="28" s="1"/>
  <c r="H26" i="28" s="1"/>
  <c r="H30" i="28" s="1"/>
  <c r="F41" i="28" l="1"/>
  <c r="D21" i="35" s="1"/>
  <c r="C21" i="35" s="1"/>
  <c r="G33" i="28" l="1"/>
  <c r="G37" i="28" s="1"/>
  <c r="G39" i="28" s="1"/>
  <c r="H32" i="28"/>
  <c r="F42" i="28"/>
  <c r="F43" i="28" s="1"/>
  <c r="H33" i="28" l="1"/>
  <c r="H37" i="28" s="1"/>
  <c r="H39" i="28" s="1"/>
  <c r="G41" i="28" l="1"/>
  <c r="D22" i="35" s="1"/>
  <c r="C22" i="35" s="1"/>
  <c r="H40" i="28"/>
  <c r="H41" i="28" s="1"/>
  <c r="H42" i="28" s="1"/>
  <c r="H43" i="28" s="1"/>
  <c r="D4" i="28" s="1"/>
  <c r="G42" i="28" l="1"/>
  <c r="G43" i="28" s="1"/>
  <c r="C19" i="35"/>
  <c r="C24" i="35" s="1"/>
  <c r="D19" i="35"/>
  <c r="D24" i="35" l="1"/>
  <c r="D23" i="35" s="1"/>
  <c r="C23" i="35" s="1"/>
  <c r="D25" i="35" l="1"/>
  <c r="C25" i="35"/>
  <c r="C6" i="35" s="1"/>
</calcChain>
</file>

<file path=xl/sharedStrings.xml><?xml version="1.0" encoding="utf-8"?>
<sst xmlns="http://schemas.openxmlformats.org/spreadsheetml/2006/main" count="2879" uniqueCount="476">
  <si>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</si>
  <si>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</si>
  <si>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</si>
  <si>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</si>
  <si>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</si>
  <si>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</si>
  <si>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</si>
  <si>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</si>
  <si>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</si>
  <si>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</si>
  <si>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</si>
  <si>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</si>
  <si>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</si>
  <si>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ГСН-81-05-01-2001, прил.1 п.2.6</t>
  </si>
  <si>
    <t>Временные здания и сооружения - 3,9%*0,8 от СМР гл.1-7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</si>
  <si>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</si>
  <si>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</si>
  <si>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</si>
  <si>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</si>
  <si>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</si>
  <si>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</si>
  <si>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</si>
  <si>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Итого по Главам 1-12</t>
  </si>
  <si>
    <t>НДС - 20%</t>
  </si>
  <si>
    <t>(должность, подпись, расшифровка)</t>
  </si>
  <si>
    <t>Заказчик</t>
  </si>
  <si>
    <t>(наименование организации)</t>
  </si>
  <si>
    <t xml:space="preserve">Сводный сметный расчет в сумме     </t>
  </si>
  <si>
    <t>(ссылка на документ об утверждении)</t>
  </si>
  <si>
    <t xml:space="preserve">Итого по сводному расчету с НДС </t>
  </si>
  <si>
    <t xml:space="preserve">тыс. руб. с НДС </t>
  </si>
  <si>
    <t xml:space="preserve">ПАО "МРСК Северо-Запада" </t>
  </si>
  <si>
    <t>Проектные работы</t>
  </si>
  <si>
    <t>Договор</t>
  </si>
  <si>
    <t>Скворцов А.А.</t>
  </si>
  <si>
    <t xml:space="preserve">Подрядчик: </t>
  </si>
  <si>
    <t xml:space="preserve">Заказчик: </t>
  </si>
  <si>
    <t>"_____"_____________2020 г.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</si>
  <si>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</si>
  <si>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</si>
  <si>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 xml:space="preserve"> И.О Генерального директора АО «Энергосервис Северо-Запада»    </t>
  </si>
  <si>
    <t>Непредвиденные затраты - 1%</t>
  </si>
  <si>
    <t>Итого с учетом "Непредвиденные затраты"</t>
  </si>
  <si>
    <t>Итого в ценах  2022 г.</t>
  </si>
  <si>
    <t>Оборудование</t>
  </si>
  <si>
    <t>Ед. изм.</t>
  </si>
  <si>
    <t>шт.</t>
  </si>
  <si>
    <t xml:space="preserve">СВОДНЫЙ СМЕТНЫЙ РАСЧЕТ СТОИМОСТИ СТРОИТЕЛЬСТВА №1 </t>
  </si>
  <si>
    <t xml:space="preserve">Первый Заместитель Генерального директора - директор Карельского филиала  ПАО «МРСК Северо-Запада» </t>
  </si>
  <si>
    <t>K_003-34-1-05.20-0012</t>
  </si>
  <si>
    <t>Номер инвест пректа K_003-34-1-05.20-0012</t>
  </si>
  <si>
    <t>Параметризация счетчиков с интеграцией в ПО «Пирамида сети»</t>
  </si>
  <si>
    <t>Сметная стоимость,  руб.</t>
  </si>
  <si>
    <t>Общая сметная стоимость, руб.</t>
  </si>
  <si>
    <t>Шадрин А.Г.</t>
  </si>
  <si>
    <t>Составлена в ценах по состоянию на 2 квартал 2022г</t>
  </si>
  <si>
    <t>02-01-01</t>
  </si>
  <si>
    <t>Установка базовой станции (LоRаWAN) на деревянной опоре ВЛ-0,4кВ при расположении изоляторов на траверсе(ГЧН 2.3)</t>
  </si>
  <si>
    <t>02-01-02</t>
  </si>
  <si>
    <t>Установка базовой станции (LоRаWAN) на деревянной опоре ВЛ-0,4кВ при расположении изоляторов на траверсе с направленной антенной (ГЧН 2.6)</t>
  </si>
  <si>
    <t>09-01-01</t>
  </si>
  <si>
    <t>Приказ Карельского филиала ПАО "Россети Северо-Запад"  от 07.04.2022 №124</t>
  </si>
  <si>
    <t>Затраты на содержание службы заказчика-застройщика - 10,39% от итогов глав 1-9,12</t>
  </si>
  <si>
    <t xml:space="preserve">Индекс-дефлятор на 2022 г. </t>
  </si>
  <si>
    <t>Включение приборов учета в систему сбора и передачи данных, класс напряжения 0,22 (0,4) кВ, Республика Карелия (66 шт.)</t>
  </si>
  <si>
    <t>Блок питания(источник питания до 12В)</t>
  </si>
  <si>
    <t>Автоматический выключатель 1Р, 4,5 кА ВА 47-29, С6</t>
  </si>
  <si>
    <t>компл</t>
  </si>
  <si>
    <t>"УТВЕРЖДЕН" "_____ "  ________________2022 г</t>
  </si>
  <si>
    <t xml:space="preserve">Индекс-дефлятор на 2023 г. </t>
  </si>
  <si>
    <t>Итого в ценах  2023 г.</t>
  </si>
  <si>
    <t xml:space="preserve">Индекс-дефлятор на 2025 г. </t>
  </si>
  <si>
    <t>Итого в ценах  2025 г.</t>
  </si>
  <si>
    <t xml:space="preserve">Индекс-дефлятор на 2026 г. </t>
  </si>
  <si>
    <t>Итого в ценах  2026 г.</t>
  </si>
  <si>
    <t xml:space="preserve">Индекс-дефлятор на 2027 г. </t>
  </si>
  <si>
    <t>Итого в ценах  2027 г.</t>
  </si>
  <si>
    <t>Приказ Карельского филиала ПАО "Россети Северо-Запад"  от 09.08.2022 №301</t>
  </si>
  <si>
    <t>Затраты на содержание службы заказчика-застройщика - 11,24% от итогов глав 1-9,12</t>
  </si>
  <si>
    <t>Карельский филиал ПАО "Россети Северо-Запад"</t>
  </si>
  <si>
    <t>Сводка затрат в сумме , тыс. руб</t>
  </si>
  <si>
    <t>«____»________________20___ г.</t>
  </si>
  <si>
    <t>СВОДКА ЗАТРАТ</t>
  </si>
  <si>
    <t>в т.ч.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</si>
  <si>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</si>
  <si>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</si>
  <si>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</si>
  <si>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</si>
  <si>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>1.1.</t>
  </si>
  <si>
    <t xml:space="preserve">  строительных и монтажных работ</t>
  </si>
  <si>
    <t>1.2.</t>
  </si>
  <si>
    <t xml:space="preserve">  оборудования</t>
  </si>
  <si>
    <t>1.3.</t>
  </si>
  <si>
    <t xml:space="preserve">  прочих затрат</t>
  </si>
  <si>
    <t>Сметная стоимость всего, в том числе:</t>
  </si>
  <si>
    <t>2.1.</t>
  </si>
  <si>
    <t xml:space="preserve">  НДС (20%)</t>
  </si>
  <si>
    <t xml:space="preserve">Итого, сметная стоимость в прогнозном уровне цен </t>
  </si>
  <si>
    <t>Примечание:</t>
  </si>
  <si>
    <t>Форма "Сводка затрат" и данные в столбцах 1-3 заполняются в соответствии с Приложением 7 к приказу Минстроя России от 04.08.2020 № 421</t>
  </si>
  <si>
    <t>Столбцы 4, 5 заполняются в отношении проектов по которым предусмотрено выделение этапов в составе проектной документации в соответствии с Градостроительным кодексом Российской Федерации.</t>
  </si>
  <si>
    <t>По итогам расчета сметной стоимости с учетом НДС, определяется "итого сметная стоимость в прогнозном уровне цен" в соответствии с пунктом 118 Приказа Минэнерго России от 5 мая 2016 г. № 380 (либо пункт 53 от 14.06.2016 № 533).</t>
  </si>
  <si>
    <t>Приложение № 2</t>
  </si>
  <si>
    <t xml:space="preserve">Наименование редакции сметных нормативов  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</si>
  <si>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408/пр, от 14.10.2021 № 745/пр, 746/пр), от 20.12.2021 № 961/пр, 962/пр)</t>
  </si>
  <si>
    <t>Наименование программного продукта</t>
  </si>
  <si>
    <t/>
  </si>
  <si>
    <t>(наименование объекта капитального строительства)</t>
  </si>
  <si>
    <t>ЛОКАЛЬНЫЙ СМЕТНЫЙ РАСЧЕТ (СМЕТА) № 02-01-01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</si>
  <si>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</si>
  <si>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</si>
  <si>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</si>
  <si>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</si>
  <si>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</si>
  <si>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</si>
  <si>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</si>
  <si>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тыс.руб.</t>
  </si>
  <si>
    <t>в том числе:</t>
  </si>
  <si>
    <t>строительных работ</t>
  </si>
  <si>
    <t>(0)</t>
  </si>
  <si>
    <t>Средства на оплату труда рабочих</t>
  </si>
  <si>
    <t>(0,26)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</si>
  <si>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</si>
  <si>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</si>
  <si>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</si>
  <si>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</si>
  <si>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</si>
  <si>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>Обоснование</t>
  </si>
  <si>
    <t>Наименование работ и затрат</t>
  </si>
  <si>
    <t>Единица измерения</t>
  </si>
  <si>
    <t>Количество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</si>
  <si>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</si>
  <si>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</si>
  <si>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</si>
  <si>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</si>
  <si>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</si>
  <si>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</si>
  <si>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Установка Базовой станции</t>
  </si>
  <si>
    <t>1</t>
  </si>
  <si>
    <t>ФЕРм10-05-010-07</t>
  </si>
  <si>
    <t>Конструкции металлические для антенн (вес 1м.п - 3,09кг/м)</t>
  </si>
  <si>
    <t>т</t>
  </si>
  <si>
    <t>ОТ</t>
  </si>
  <si>
    <t>ЭМ</t>
  </si>
  <si>
    <t>в т.ч. ОТм</t>
  </si>
  <si>
    <t>М</t>
  </si>
  <si>
    <t>ЗТ</t>
  </si>
  <si>
    <t>чел.-ч</t>
  </si>
  <si>
    <t>ЗТм</t>
  </si>
  <si>
    <t>Итого по расценке</t>
  </si>
  <si>
    <t>ФОТ</t>
  </si>
  <si>
    <t>Приказ № 812/пр от 21.12.2020 Прил. п.51.2</t>
  </si>
  <si>
    <t>НР Монтаж радиотелевизионного и электронного оборудования</t>
  </si>
  <si>
    <t>%</t>
  </si>
  <si>
    <t>Приказ № 774/пр от 11.12.2020 Прил. п.51.2</t>
  </si>
  <si>
    <t>СП Монтаж радиотелевизионного и электронного оборудования</t>
  </si>
  <si>
    <t>Всего по позиции</t>
  </si>
  <si>
    <t>3</t>
  </si>
  <si>
    <t>ФЕРм11-01-001-01</t>
  </si>
  <si>
    <t>Конструкции для установки приборов, масса: до 1 кг ПРИМ. Монтаж рамки для шкафа питания</t>
  </si>
  <si>
    <t>шт</t>
  </si>
  <si>
    <t>Приказ № 812/пр от 21.12.2020 Прил. п.53</t>
  </si>
  <si>
    <t>НР Приборы, средства автоматизации и вычислительной техники</t>
  </si>
  <si>
    <t>Приказ № 774/пр от 11.12.2020 Прил. п.53</t>
  </si>
  <si>
    <t>СП Приборы, средства автоматизации и вычислительной техники</t>
  </si>
  <si>
    <t>4</t>
  </si>
  <si>
    <t>ФЕРм08-03-573-04</t>
  </si>
  <si>
    <t>Шкаф (пульт) управления навесной, высота, ширина и глубина: до 600х600х350 мм. ПРИМ. Монтаж щита с монтажной панелью ЩМП-1</t>
  </si>
  <si>
    <t>ОП п.1.8.3</t>
  </si>
  <si>
    <t>При производстве работ на высоте св. 2 до 8 м ОЗП=1,05; ТЗ=1,05</t>
  </si>
  <si>
    <t>Приказ № 812/пр от 21.12.2020 Прил. п.49.3</t>
  </si>
  <si>
    <t>НР Электротехнические установки на других объектах</t>
  </si>
  <si>
    <t>Приказ № 774/пр от 11.12.2020 Прил. п.49.3</t>
  </si>
  <si>
    <t>СП Электротехнические установки на других объектах</t>
  </si>
  <si>
    <t>6</t>
  </si>
  <si>
    <t>ФЕРм10-02-016-06</t>
  </si>
  <si>
    <t>Отдельно устанавливаемый: преобразователь или блок питания. ПРИМ. Монтаж блока питания(источник питания до 12В)</t>
  </si>
  <si>
    <t>Приказ № 812/пр от 21.12.2020 Прил. п.51.1</t>
  </si>
  <si>
    <t>НР Прокладка и монтаж сетей связи</t>
  </si>
  <si>
    <t>Приказ № 774/пр от 11.12.2020 Прил. п.51.1</t>
  </si>
  <si>
    <t>СП Прокладка и монтаж сетей связи</t>
  </si>
  <si>
    <t>7</t>
  </si>
  <si>
    <t>ФЕРм10-04-088-01</t>
  </si>
  <si>
    <t>Радиостанция УКВ связи, абонентская мощность до 15 Вт: стационарная ПРИМ. Монтаж базовой станции</t>
  </si>
  <si>
    <t>8</t>
  </si>
  <si>
    <t>ФЕРм08-01-082-01</t>
  </si>
  <si>
    <t>Зажим наборный без кожуха</t>
  </si>
  <si>
    <t>100 шт</t>
  </si>
  <si>
    <t>При производстве работ на высоте свыше расстояний, указанных в общих положениях к разделам сборника: при высоте св. 2 до 8 м ОЗП=1,05; ТЗ=1,05</t>
  </si>
  <si>
    <t>9</t>
  </si>
  <si>
    <t>ФССЦ-20.5.04.03-0011</t>
  </si>
  <si>
    <t>Зажимы наборные</t>
  </si>
  <si>
    <t>10</t>
  </si>
  <si>
    <t>ФЕРм08-02-472-10</t>
  </si>
  <si>
    <t>Проводник заземляющий из медного изолированного провода сечением до 25 мм2 открыто по строительным основаниям</t>
  </si>
  <si>
    <t>100 м</t>
  </si>
  <si>
    <t>11</t>
  </si>
  <si>
    <t>ФЕРм08-03-526-01</t>
  </si>
  <si>
    <t>Автомат одно-, двух-, трехполюсный, устанавливаемый на конструкции: на стене или колонне, на ток до 25 А</t>
  </si>
  <si>
    <t>12</t>
  </si>
  <si>
    <t>ФЕРм08-03-574-02</t>
  </si>
  <si>
    <t>Разводка по устройствам и подключение жил кабелей или проводов сечением: до 16 мм2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</si>
  <si>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</si>
  <si>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</si>
  <si>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</si>
  <si>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</si>
  <si>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</si>
  <si>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</si>
  <si>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</si>
  <si>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</si>
  <si>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</si>
  <si>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</si>
  <si>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</si>
  <si>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</si>
  <si>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</si>
  <si>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</si>
  <si>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</si>
  <si>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</si>
  <si>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>Раздел 2. Материалы не учтенные ценником по сборнику ФССЦ</t>
  </si>
  <si>
    <t>13</t>
  </si>
  <si>
    <t>ФССЦ-25.2.01.18-0011</t>
  </si>
  <si>
    <t>Фиксатор дистанционный SO70(прим к ДФ 10-45)</t>
  </si>
  <si>
    <t>14</t>
  </si>
  <si>
    <t>ФССЦ-20.1.02.18-0001</t>
  </si>
  <si>
    <t>Хомут-стяжка кабельная (бандаж), размер 3,6х200 мм(кабельный ремешок)</t>
  </si>
  <si>
    <t>15</t>
  </si>
  <si>
    <t>ФССЦ-23.3.06.02-0004</t>
  </si>
  <si>
    <t>Трубы стальные сварные оцинкованные водогазопроводные с резьбой, обыкновенные, номинальный диаметр 32 мм, толщина стенки 3,2 мм</t>
  </si>
  <si>
    <t>м</t>
  </si>
  <si>
    <t>16</t>
  </si>
  <si>
    <t>ФССЦ-25.2.02.11-0021</t>
  </si>
  <si>
    <t>Лента крепления, ширина 20 мм, толщина 0,7 мм, длина 50 м, из нержавеющей стали (в пластмассовой коробке с кабельной бухтой) F207 (СИП)</t>
  </si>
  <si>
    <t>17</t>
  </si>
  <si>
    <t>ФССЦ-25.2.02.11-0051</t>
  </si>
  <si>
    <t>Скрепа для фиксации на промежуточных опорах, размер 20 мм</t>
  </si>
  <si>
    <t>18</t>
  </si>
  <si>
    <t>ФССЦ-01.7.07.29-0241</t>
  </si>
  <si>
    <t>Хомутик(крепление БС к мачте)</t>
  </si>
  <si>
    <t>10 шт</t>
  </si>
  <si>
    <t>19</t>
  </si>
  <si>
    <t>ФССЦ-21.1.05.01-0022</t>
  </si>
  <si>
    <t>Кабель силовой гибкий КГ 2х0,75-660</t>
  </si>
  <si>
    <t>1000 м</t>
  </si>
  <si>
    <t>20</t>
  </si>
  <si>
    <t>ФССЦ-20.1.01.11-0022</t>
  </si>
  <si>
    <t>Зажим соединительный: плашечный ПС-2-1</t>
  </si>
  <si>
    <t>21</t>
  </si>
  <si>
    <t>Хомутик(хомут стяжной кабельный)</t>
  </si>
  <si>
    <t>22</t>
  </si>
  <si>
    <t>ФССЦ-20.2.10.04-0003</t>
  </si>
  <si>
    <t>Наконечники кабельные НКИ 6-8,0мм</t>
  </si>
  <si>
    <t>Раздел 3. Материлы не учтенные ценнником</t>
  </si>
  <si>
    <t>24</t>
  </si>
  <si>
    <t>ТЦ_21.1.03.00_78_7816543808_24.03.2022_02</t>
  </si>
  <si>
    <t>Кабель N111-RG213-N111-1м</t>
  </si>
  <si>
    <t>Цена=1455/1,2</t>
  </si>
  <si>
    <t>25</t>
  </si>
  <si>
    <t>ТЦ_20.5.03.03_78_7816543808_24.03.2022_02</t>
  </si>
  <si>
    <t>Шина 8 отверстий 6х9 мм на DIN-изоляторе</t>
  </si>
  <si>
    <t>Цена=540/1,2</t>
  </si>
  <si>
    <t>26</t>
  </si>
  <si>
    <t>ТЦ_21.9.02.00_78_7816543808_24.03.2022_02</t>
  </si>
  <si>
    <t>Провода самонесущие изолированные для воздушных линий электропередачи с алюминиевыми жилами марки СИП-4 2х16-0,6/1,0</t>
  </si>
  <si>
    <t>Цена=121/1,2</t>
  </si>
  <si>
    <t>27</t>
  </si>
  <si>
    <t>ТЦ_20.2.00.00_78_7816543808_24.03.2022_02</t>
  </si>
  <si>
    <t>Зажим герметичный прокалывающий (СИП) СТ16Р</t>
  </si>
  <si>
    <t>Цена=747/1,2</t>
  </si>
  <si>
    <t>28</t>
  </si>
  <si>
    <t>ТЦ_21.2.03.02_78_7816543808_24.03.2022_02</t>
  </si>
  <si>
    <t>Провод гибкий ПуГВ 1х6мм2 (желто-зеленый)</t>
  </si>
  <si>
    <t>Цена=107/1,2</t>
  </si>
  <si>
    <t>29</t>
  </si>
  <si>
    <t>ТЦ_22.1.01.02_78_7816543808_24.03.2022_02</t>
  </si>
  <si>
    <t>Корпус блока с гермовводами(щит)</t>
  </si>
  <si>
    <t>Цена=6929/1,2</t>
  </si>
  <si>
    <t>Раздел 4. Оборудование</t>
  </si>
  <si>
    <t>32
О</t>
  </si>
  <si>
    <t>ТЦ_101_78_7842489681_16.03.2022_02</t>
  </si>
  <si>
    <t>Базовая станция (ВЕГА БС-2.2.ЛТ.5), в комплекте антенна, рамка крепления</t>
  </si>
  <si>
    <t>к-т</t>
  </si>
  <si>
    <t>Цена=77000/1,2</t>
  </si>
  <si>
    <t>33
О</t>
  </si>
  <si>
    <t>ТЦ_62.4.02.04_78_7816543808_24.03.2022_02</t>
  </si>
  <si>
    <t>Цена=2300/1,2</t>
  </si>
  <si>
    <t>34
О</t>
  </si>
  <si>
    <t>ТЦ_62.1.01.00_78_7816543808_24.03.2022_02</t>
  </si>
  <si>
    <t>Цена=737/1,2</t>
  </si>
  <si>
    <t xml:space="preserve">     Оборудование</t>
  </si>
  <si>
    <t>Итоги по смете:</t>
  </si>
  <si>
    <t xml:space="preserve">  ВСЕГО по смете</t>
  </si>
  <si>
    <t>Составил:</t>
  </si>
  <si>
    <t>[должность, подпись (инициалы, фамилия)]</t>
  </si>
  <si>
    <t>Проверил:</t>
  </si>
  <si>
    <t>ЛОКАЛЬНЫЙ СМЕТНЫЙ РАСЧЕТ (СМЕТА) № 02-01-02</t>
  </si>
  <si>
    <t>(0,3)</t>
  </si>
  <si>
    <t>2</t>
  </si>
  <si>
    <t>ФЕРм10-05-011-01</t>
  </si>
  <si>
    <t>Антенны приемо-передающие параболические на установленной башне (мачте) высотой до 10 м, диаметр антенны: до 1,8 м. ПРИМ. Монтаж антены GSM 900</t>
  </si>
  <si>
    <t>антенна</t>
  </si>
  <si>
    <t>5</t>
  </si>
  <si>
    <t>ФЕРм11-04-008-01</t>
  </si>
  <si>
    <t>Съемные и выдвижные блоки (модули, ячейки, ТЭЗ), масса: до 5 кг ПРИМ. Монтаж роутера iRZ RL24w, Wi-Fi GPRS, 3G, 4G с двумя SIM-картами</t>
  </si>
  <si>
    <t>ФССЦ-20.4.04.03-0002</t>
  </si>
  <si>
    <t>Щиты с монтажной панелью ЩМП-1, размером 395х310х220 мм, степень защиты IP54</t>
  </si>
  <si>
    <t>23</t>
  </si>
  <si>
    <t>ТЦ_21.2.03.03_78_7816543808_24.03.2022_02</t>
  </si>
  <si>
    <t>Кабель N111-RG213-N111-7м</t>
  </si>
  <si>
    <t>Цена=4042/1,2</t>
  </si>
  <si>
    <t>30</t>
  </si>
  <si>
    <t>ТЦ_21.1.03.02_78_7816543808_24.03.2022_02</t>
  </si>
  <si>
    <t>Патч-корд RJ-45, экранированный FTP кат. 5e, 10 метров, уличный</t>
  </si>
  <si>
    <t>Цена=1542/1,2</t>
  </si>
  <si>
    <t>31
О</t>
  </si>
  <si>
    <t>ТЦ_61.1.01.00_78_7842489681_16.03.2022_02</t>
  </si>
  <si>
    <t>Внешняя направленная антенна GSM900 16 дБ KY16-900, с комплектом 
крепежа на мачту (на кронштейн) компл. 1</t>
  </si>
  <si>
    <t>Цена=4142,86/1,2</t>
  </si>
  <si>
    <t>35
О</t>
  </si>
  <si>
    <t>ТЦ_61.2.07.11_78_7816543808_24.03.2022_02</t>
  </si>
  <si>
    <t>Многофункциональный роутер iRZ RL24w, Wi-Fi GPRS, 3G, 4G с двумя 
SIM-картами
шт. 1</t>
  </si>
  <si>
    <t>Цена=37285/1,2</t>
  </si>
  <si>
    <t>ЛОКАЛЬНЫЙ СМЕТНЫЙ РАСЧЕТ (СМЕТА) № 09-01-01</t>
  </si>
  <si>
    <t>Параметризаци счетчиков с интеграцией в ПО "Пирамида сети" базовой станции (LоRаWAN) на деревянной опоре ВЛ-0,4кВ при расположении изоляторов на траверсе</t>
  </si>
  <si>
    <t>(1,87)</t>
  </si>
  <si>
    <t>(0,89)</t>
  </si>
  <si>
    <t>Раздел 1. Измерение</t>
  </si>
  <si>
    <t>ФЕРп01-11-011-01</t>
  </si>
  <si>
    <t>Проверка наличия цепи между заземлителями и заземленными элементами</t>
  </si>
  <si>
    <t>100 измерений</t>
  </si>
  <si>
    <t>Приказ от 04.08.2020 № 421/пр прил.10 табл.1 п.4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</si>
  <si>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ЭМ=1,2; ЗПМ=1,2; ТЗ=1,2; ТЗМ=1,2</t>
  </si>
  <si>
    <t>Приказ № 812/пр от 21.12.2020 Прил. п.83</t>
  </si>
  <si>
    <t>НР Пусконаладочные работы: 'вхолостую' - 80%, 'под нагрузкой' - 20%</t>
  </si>
  <si>
    <t>Приказ № 774/пр от 11.12.2020 Прил. п.83</t>
  </si>
  <si>
    <t>СП Пусконаладочные работы: 'вхолостую' - 80%, 'под нагрузкой' - 20%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</si>
  <si>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</si>
  <si>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</si>
  <si>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</si>
  <si>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</si>
  <si>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</si>
  <si>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</si>
  <si>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>Раздел 2. Параметризация счетчиков с интеграцией в ПО «Пирамида сети»</t>
  </si>
  <si>
    <t>ФЕРп02-01-001-01</t>
  </si>
  <si>
    <t>Автоматизированная система управления I категории технической сложности с количеством каналов (Кобщ): 2</t>
  </si>
  <si>
    <t>система</t>
  </si>
  <si>
    <t>ФЕРп02-01-001-02</t>
  </si>
  <si>
    <t>Автоматизированная система управления I категории технической сложности с количеством каналов (Кобщ): за каждый канал свыше 2 до 9 добавлять к расценке 02-01-001-01</t>
  </si>
  <si>
    <t>канал</t>
  </si>
  <si>
    <t>Конъюнктурный анализ цен</t>
  </si>
  <si>
    <t>Установка Базовых станций сети LoRaWAN включая радиопланирование сети LoRаWAN в Республике Карелия.                                         Карельский филиал ПАО «Россети Северо-Запад»</t>
  </si>
  <si>
    <t>N пп</t>
  </si>
  <si>
    <t>Код строительного ресурса</t>
  </si>
  <si>
    <t>Наименование строительного ресурса, затрат</t>
  </si>
  <si>
    <t>Полное наименование строительного ресурса, затрат в обосновывающем документе</t>
  </si>
  <si>
    <t>Ед. изм. строительного ресурса, затрат в обосновывающем документе</t>
  </si>
  <si>
    <t>Текущая отпускная цена за ед. изм. в обосновывающем документе с НДС в руб.</t>
  </si>
  <si>
    <t>Текущая отпускная цена за ед. изм. без НДС в руб. в соответствии с графой 5</t>
  </si>
  <si>
    <t>Стоимость перевозки без НДС в руб. за ед. изм.</t>
  </si>
  <si>
    <t>Сметная цена без НДС в руб. за ед. изм.</t>
  </si>
  <si>
    <t>Год</t>
  </si>
  <si>
    <t>Квартал</t>
  </si>
  <si>
    <t>Наименование производителя/поставщика</t>
  </si>
  <si>
    <t>КПП организации</t>
  </si>
  <si>
    <t>ИНН организации</t>
  </si>
  <si>
    <t>Гиперссылка на веб-сайт производителя/поставщика</t>
  </si>
  <si>
    <t>Населенный пункт расположения склада производителя/поставщика</t>
  </si>
  <si>
    <t>Статус организации (производитель (1)/Поставщик (2)</t>
  </si>
  <si>
    <t>Шкафы и щиты</t>
  </si>
  <si>
    <t>ООО "Инженерный центр "Промышленные системы"(ООО "ИП "ПС")</t>
  </si>
  <si>
    <t>http://04kv.com</t>
  </si>
  <si>
    <t>г Санкт-Петербург</t>
  </si>
  <si>
    <t>(2)</t>
  </si>
  <si>
    <t>ООО "Декада"</t>
  </si>
  <si>
    <t>https://dekada-electro.ru/</t>
  </si>
  <si>
    <t xml:space="preserve"> г Саратов</t>
  </si>
  <si>
    <t>АСПР ГРУПП</t>
  </si>
  <si>
    <t>https://www.asprgroup.ru/</t>
  </si>
  <si>
    <t>Шины из цветных металлов</t>
  </si>
  <si>
    <t>Провода и кабели электронные и электрические прочие</t>
  </si>
  <si>
    <t>Арматура электромонтажная</t>
  </si>
  <si>
    <t xml:space="preserve">Зажим ответвительный с прокалыванием изоляции (СИП)  СТ16Р
</t>
  </si>
  <si>
    <t>Кабели коаксиальные</t>
  </si>
  <si>
    <t xml:space="preserve">Кабель N111-RG213-N111-1м
</t>
  </si>
  <si>
    <t xml:space="preserve">Кабель N111-RG213-N111-7м
</t>
  </si>
  <si>
    <t>ООО "НАГ"</t>
  </si>
  <si>
    <t>https://nag.ru/</t>
  </si>
  <si>
    <t xml:space="preserve"> г Санкт-Петербург</t>
  </si>
  <si>
    <t>ООО "Эмайти"</t>
  </si>
  <si>
    <t>www.ematy.ru</t>
  </si>
  <si>
    <t>Кабели коаксиальные радиочастотные</t>
  </si>
  <si>
    <t>Индивидуальный предприниматель Королев М.Г.                                                              Товарный агрегатор RegMarkets.ru</t>
  </si>
  <si>
    <t>https://spb.regmarkets.ru/product/hyperline-pc-lpt-sftp-rj45-rj45-c6a-3m-lszh-yl-patch-kord-363278417/</t>
  </si>
  <si>
    <t>ООО "ВсеИнструменты"</t>
  </si>
  <si>
    <t>https://spb.vseinstrumenti.ru/electrika-i-svet/komponenty-sks/patch-kordy/mednye/rj45-rj45/rexant/utp-5e-kat-litoj-10m-seryj-10sht-18-1009/</t>
  </si>
  <si>
    <t>г Москва</t>
  </si>
  <si>
    <t>Товарный агрегатор "ЯндексМаркет"</t>
  </si>
  <si>
    <t>https://market.yandex.ru/product--hyperline-pc-lpm-stp-rj45-rj45-c5e-10m-lszh-bl-patch-kord-f-utp-ekranirovannyi-cat-5e-lszh-10-m-sinii/1747083450?text=патч-корд%20rj-45%2C%20экранированный%20ftp%20кат.%205e%2C%2010%20метров%2C%20уличный%20pc-f%2F5e-10m&amp;cpc=3HWcwaU1xiVQJfC8WRMHywBwIlT1Ed374m404ogARTgoUuAXdSYisanfeNVIngpVEYiDSYNOH1g7TCVf7pyAn5-iV5kZPba8KibJI6C8SeHRhPbkhLR1E3ub6lFiyK0MLW-1MYfXN1WKvqjEk4mGGZS3pI1vbylHp3FzjZcDCpFf6Q28MBv05g%2C%2C&amp;rs=eJwzqglgrGLhOHScdRZj4YX9FzZcbLrYrnth14V9FxsubFEoytI1MdVRuNh7YReQv-HC3gs7gPS-C5vA7L0Xuy_sVEgrKVAAagDq1FMwTdVRMDRQuLDnwlagQWCVQN3NF3YD9bVD1Rck66bpm6bqGhrkAgAZ2kSo&amp;sku=101717268089&amp;do-waremd5=E_872YvLEEAz2Hg6UdqaVA&amp;cpa=1&amp;nid=54425</t>
  </si>
  <si>
    <t>Провода монтажные</t>
  </si>
  <si>
    <t xml:space="preserve">Провод гибкий ПуГВ 1х6мм2 (желто-зеленый)
</t>
  </si>
  <si>
    <t>Технологическое оборудование</t>
  </si>
  <si>
    <t>Базовая станция (ВЕГА БС-2.2.ЛТ.5)</t>
  </si>
  <si>
    <t>NordGrid</t>
  </si>
  <si>
    <t>https://severkabel.ru/</t>
  </si>
  <si>
    <t>www.lan-art.ru</t>
  </si>
  <si>
    <t>Выключатели автоматические</t>
  </si>
  <si>
    <t>Блоки питания не включенные в группы</t>
  </si>
  <si>
    <t>Блок питания(источник питания HDR-30-24)</t>
  </si>
  <si>
    <t>Антенны</t>
  </si>
  <si>
    <t>Устройства не включенные в группы</t>
  </si>
  <si>
    <t>Наименование проекта</t>
  </si>
  <si>
    <t>ОБЪЕКТНЫЙ СМЕТНЫЙ РАСЧЕТ № 02-01</t>
  </si>
  <si>
    <t>Наименование сметы</t>
  </si>
  <si>
    <t>Строительно-монтажные работы</t>
  </si>
  <si>
    <t>Составлен в текущих ценах на 4 кв 2020 года</t>
  </si>
  <si>
    <t>Наименование локальных сметных расчетов (смет), затрат</t>
  </si>
  <si>
    <t>Сметная стоимость, тыс. руб.</t>
  </si>
  <si>
    <t>Строительных работ</t>
  </si>
  <si>
    <t>МР</t>
  </si>
  <si>
    <t>НР</t>
  </si>
  <si>
    <t>СП</t>
  </si>
  <si>
    <t>Итого</t>
  </si>
  <si>
    <t>ВСЕГО</t>
  </si>
  <si>
    <t>оборудование</t>
  </si>
  <si>
    <t>прочие затраты</t>
  </si>
  <si>
    <r>
      <t xml:space="preserve">Форма "Объектный сметный расчет" и данные в столбцах 1-8 заполняются </t>
    </r>
    <r>
      <rPr>
        <u/>
        <sz val="12"/>
        <rFont val="Times New Roman"/>
        <family val="1"/>
        <charset val="204"/>
      </rPr>
      <t xml:space="preserve">в текущем уровне цен </t>
    </r>
    <r>
      <rPr>
        <sz val="12"/>
        <rFont val="Times New Roman"/>
        <family val="1"/>
        <charset val="204"/>
      </rPr>
      <t>в соответствии с Приложением 5 к приказу Минстроя России № 421.</t>
    </r>
  </si>
  <si>
    <t>Включение приборов учета в систему сбора и передачи данных, класс напряжения 0,22 (0,4) кВ, Республика Карелия (80 шт.)</t>
  </si>
  <si>
    <t>ОБЪЕКТНЫЙ СМЕТНЫЙ РАСЧЕТ № 09-01</t>
  </si>
  <si>
    <t>Пусконаладочные работы</t>
  </si>
  <si>
    <t>ОСР 02-01</t>
  </si>
  <si>
    <t>ОСР 09-01</t>
  </si>
  <si>
    <t>Включение приборов учета в систему сбора и передачи данных, класс напряжения 0,22 (0,4) кВ, Республика Карелия (50 шт.) на период 2020-2027 гг</t>
  </si>
  <si>
    <t>Индекс дефлятор до 2023 г</t>
  </si>
  <si>
    <t>Индекс дефлятор до 2024 г</t>
  </si>
  <si>
    <t>Индекс дефлятор до 2025 г</t>
  </si>
  <si>
    <t>Индекс дефлятор до 2026г</t>
  </si>
  <si>
    <t>Индекс дефлятор до 2027 г</t>
  </si>
  <si>
    <t>(наименование проекта)</t>
  </si>
  <si>
    <t>Утверждено приказом № 421 от 4 августа 2020 г. Минстроя РФ в редакции приказа № 557 от 7 июля 2022 г.</t>
  </si>
  <si>
    <t>СОГЛАСОВАНО:</t>
  </si>
  <si>
    <t>УТВЕРЖДАЮ:</t>
  </si>
  <si>
    <t>"____" ________________ 2023 года</t>
  </si>
  <si>
    <t>ГРАНД-Смета, версия 2022.3</t>
  </si>
  <si>
    <t xml:space="preserve">Реквизиты приказа Минстроя России об утверждении дополнений и изменений к сметным нормативам 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</si>
  <si>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</si>
  <si>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нормативного правового  акта 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</si>
  <si>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</si>
  <si>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 xml:space="preserve">Наименование зоны субъекта Российской Федерации </t>
  </si>
  <si>
    <t>ИП K_003-34-1-05.20-0012</t>
  </si>
  <si>
    <t xml:space="preserve"> (наименование работ и затрат)</t>
  </si>
  <si>
    <t>4 кв 2022 г.</t>
  </si>
  <si>
    <t>(13,2)</t>
  </si>
  <si>
    <t>(2,43)</t>
  </si>
  <si>
    <t>(10,78)</t>
  </si>
  <si>
    <t xml:space="preserve">  </t>
  </si>
  <si>
    <t>Сметная стоимость в базисном уровне цен (в текущем уровне цен (гр. 8) для ресурсов, отсутствующих в ФРСН), руб.</t>
  </si>
  <si>
    <t>Итого по разделу 1 Установка Базовой станции</t>
  </si>
  <si>
    <t>Итого по разделу 2 Материалы не учтенные ценником по сборнику ФССЦ</t>
  </si>
  <si>
    <t>Итого по разделу 3 Материлы не учтенные ценнником</t>
  </si>
  <si>
    <t>26
О</t>
  </si>
  <si>
    <t>27
О</t>
  </si>
  <si>
    <t>28
О</t>
  </si>
  <si>
    <t>Итого по разделу 4 Оборудование</t>
  </si>
  <si>
    <t xml:space="preserve">               материальные ресурсы, отсутствующие в ФРСН</t>
  </si>
  <si>
    <t xml:space="preserve">               оборудование, отсутствующее в ФРСН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</si>
  <si>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</si>
  <si>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</si>
  <si>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</si>
  <si>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(19,13)</t>
  </si>
  <si>
    <t>(2,78)</t>
  </si>
  <si>
    <t>(16,35)</t>
  </si>
  <si>
    <t>ЭССЗ-01-01/22-БС-Вол</t>
  </si>
  <si>
    <t>4 квартал 2022г.</t>
  </si>
  <si>
    <t>Итого по разделу 1 Измерение</t>
  </si>
  <si>
    <t>Итого по разделу 2 Параметризация счетчиков с интеграцией в ПО «Пирамида сети»</t>
  </si>
  <si>
    <t>Составлена в ценах по состоянию на 4 квартал 2022г</t>
  </si>
  <si>
    <t>Индекс дефлятор до 2028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</si>
</sst>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#,##0.00\ _₽"/>
    <numFmt numFmtId="165" formatCode="#,##0.000\ _₽"/>
    <numFmt numFmtId="166" formatCode="#,##0.00000"/>
    <numFmt numFmtId="167" formatCode="0.00000"/>
    <numFmt numFmtId="168" formatCode="#,##0.00000000000000"/>
    <numFmt numFmtId="169" formatCode="0.000000"/>
    <numFmt numFmtId="170" formatCode="0.0"/>
    <numFmt numFmtId="171" formatCode="0.0000000"/>
    <numFmt numFmtId="172" formatCode="0.000"/>
    <numFmt numFmtId="173" formatCode="0.0000"/>
    <numFmt numFmtId="174" formatCode="000000"/>
    <numFmt numFmtId="175" formatCode="0.00000000000000"/>
  </numFmts>
  <fonts count="5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"/>
      <family val="1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9"/>
      <name val="Times New Roman"/>
      <family val="1"/>
      <charset val="204"/>
    </font>
    <font>
      <sz val="8"/>
      <color rgb="FF000000"/>
      <name val="Arial"/>
      <family val="2"/>
      <charset val="204"/>
    </font>
    <font>
      <u/>
      <sz val="11"/>
      <color theme="10"/>
      <name val="Calibri"/>
      <family val="2"/>
      <scheme val="minor"/>
    </font>
    <font>
      <u/>
      <sz val="9"/>
      <name val="Calibri"/>
      <family val="2"/>
      <scheme val="minor"/>
    </font>
    <font>
      <sz val="9"/>
      <name val="Calibri"/>
      <family val="2"/>
      <scheme val="minor"/>
    </font>
    <font>
      <b/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8"/>
      <name val="Arial"/>
      <family val="2"/>
      <charset val="204"/>
    </font>
    <font>
      <sz val="8"/>
      <color rgb="FFFFFFFF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1F2326"/>
      <name val="Segoe UI"/>
      <family val="2"/>
      <charset val="204"/>
    </font>
    <font>
      <sz val="10"/>
      <color rgb="FFFF000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0" fontId="2" fillId="0" borderId="0"/>
    <xf numFmtId="0" fontId="3" fillId="0" borderId="0">
      <alignment horizontal="left" vertical="top"/>
    </xf>
    <xf numFmtId="0" fontId="3" fillId="0" borderId="0">
      <alignment horizontal="right" vertical="top"/>
    </xf>
    <xf numFmtId="0" fontId="3" fillId="0" borderId="0">
      <alignment horizontal="left" vertical="top"/>
    </xf>
    <xf numFmtId="0" fontId="1" fillId="0" borderId="0"/>
    <xf numFmtId="0" fontId="2" fillId="0" borderId="0"/>
    <xf numFmtId="0" fontId="1" fillId="0" borderId="0"/>
    <xf numFmtId="0" fontId="1" fillId="0" borderId="0"/>
    <xf numFmtId="0" fontId="18" fillId="0" borderId="0"/>
    <xf numFmtId="0" fontId="20" fillId="0" borderId="0"/>
    <xf numFmtId="43" fontId="2" fillId="0" borderId="0" applyFont="0" applyFill="0" applyBorder="0" applyAlignment="0" applyProtection="0"/>
    <xf numFmtId="0" fontId="23" fillId="0" borderId="0"/>
    <xf numFmtId="0" fontId="23" fillId="0" borderId="0"/>
    <xf numFmtId="0" fontId="27" fillId="0" borderId="0"/>
    <xf numFmtId="0" fontId="27" fillId="0" borderId="0"/>
    <xf numFmtId="0" fontId="31" fillId="0" borderId="0"/>
    <xf numFmtId="0" fontId="38" fillId="0" borderId="0" applyNumberForma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</cellStyleXfs>
  <cellXfs count="377">
    <xf numFmtId="0" fontId="0" fillId="0" borderId="0" xfId="0"/>
    <xf numFmtId="0" fontId="4" fillId="0" borderId="2" xfId="0" applyFont="1" applyBorder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4" fillId="0" borderId="0" xfId="0" applyFont="1"/>
    <xf numFmtId="0" fontId="8" fillId="0" borderId="0" xfId="0" applyFont="1" applyAlignment="1"/>
    <xf numFmtId="0" fontId="7" fillId="0" borderId="0" xfId="0" quotePrefix="1" applyFont="1" applyFill="1" applyBorder="1" applyAlignment="1">
      <alignment vertical="top" wrapText="1"/>
    </xf>
    <xf numFmtId="0" fontId="5" fillId="0" borderId="0" xfId="0" applyFont="1"/>
    <xf numFmtId="0" fontId="4" fillId="0" borderId="0" xfId="0" applyFont="1" applyFill="1" applyAlignment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0" borderId="5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right" vertical="top" wrapText="1"/>
    </xf>
    <xf numFmtId="2" fontId="4" fillId="0" borderId="2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right" vertical="top" wrapText="1"/>
    </xf>
    <xf numFmtId="2" fontId="6" fillId="0" borderId="2" xfId="0" applyNumberFormat="1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horizontal="right" vertical="top"/>
    </xf>
    <xf numFmtId="164" fontId="4" fillId="0" borderId="2" xfId="0" applyNumberFormat="1" applyFont="1" applyFill="1" applyBorder="1" applyAlignment="1">
      <alignment horizontal="right" vertical="top"/>
    </xf>
    <xf numFmtId="164" fontId="6" fillId="0" borderId="2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horizontal="right" vertical="top"/>
    </xf>
    <xf numFmtId="0" fontId="15" fillId="2" borderId="0" xfId="0" applyFont="1" applyFill="1" applyAlignment="1">
      <alignment vertical="top" wrapText="1"/>
    </xf>
    <xf numFmtId="0" fontId="15" fillId="0" borderId="0" xfId="0" applyFont="1"/>
    <xf numFmtId="0" fontId="17" fillId="0" borderId="0" xfId="0" applyFont="1"/>
    <xf numFmtId="0" fontId="4" fillId="0" borderId="0" xfId="0" applyFont="1" applyAlignment="1">
      <alignment horizontal="center" vertical="top"/>
    </xf>
    <xf numFmtId="49" fontId="4" fillId="0" borderId="2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center" vertical="top"/>
    </xf>
    <xf numFmtId="0" fontId="4" fillId="0" borderId="0" xfId="0" quotePrefix="1" applyFont="1"/>
    <xf numFmtId="49" fontId="4" fillId="0" borderId="2" xfId="0" applyNumberFormat="1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165" fontId="4" fillId="0" borderId="2" xfId="0" applyNumberFormat="1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 wrapText="1"/>
    </xf>
    <xf numFmtId="166" fontId="4" fillId="0" borderId="0" xfId="0" applyNumberFormat="1" applyFont="1"/>
    <xf numFmtId="166" fontId="4" fillId="0" borderId="0" xfId="0" applyNumberFormat="1" applyFont="1" applyAlignment="1">
      <alignment horizontal="right" vertical="top"/>
    </xf>
    <xf numFmtId="43" fontId="4" fillId="0" borderId="2" xfId="11" applyFont="1" applyBorder="1" applyAlignment="1">
      <alignment horizontal="right" vertical="top" wrapText="1"/>
    </xf>
    <xf numFmtId="43" fontId="6" fillId="0" borderId="2" xfId="11" applyFont="1" applyBorder="1" applyAlignment="1">
      <alignment horizontal="right" vertical="top" wrapText="1"/>
    </xf>
    <xf numFmtId="43" fontId="6" fillId="0" borderId="2" xfId="11" applyFont="1" applyFill="1" applyBorder="1" applyAlignment="1">
      <alignment horizontal="right" vertical="top" wrapText="1"/>
    </xf>
    <xf numFmtId="43" fontId="4" fillId="0" borderId="2" xfId="11" applyFont="1" applyBorder="1" applyAlignment="1">
      <alignment horizontal="right" vertical="top"/>
    </xf>
    <xf numFmtId="43" fontId="4" fillId="0" borderId="2" xfId="1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9" fillId="0" borderId="0" xfId="0" applyFont="1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9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43" fontId="4" fillId="0" borderId="2" xfId="11" applyFont="1" applyFill="1" applyBorder="1" applyAlignment="1">
      <alignment horizontal="right" vertical="top"/>
    </xf>
    <xf numFmtId="0" fontId="4" fillId="0" borderId="0" xfId="0" applyFont="1" applyFill="1"/>
    <xf numFmtId="43" fontId="6" fillId="0" borderId="0" xfId="0" applyNumberFormat="1" applyFont="1"/>
    <xf numFmtId="43" fontId="4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center"/>
    </xf>
    <xf numFmtId="168" fontId="22" fillId="0" borderId="2" xfId="0" applyNumberFormat="1" applyFont="1" applyBorder="1" applyAlignment="1">
      <alignment horizontal="center" vertical="top" wrapText="1"/>
    </xf>
    <xf numFmtId="43" fontId="4" fillId="0" borderId="0" xfId="0" applyNumberFormat="1" applyFont="1" applyFill="1"/>
    <xf numFmtId="0" fontId="24" fillId="0" borderId="0" xfId="12" applyFont="1" applyFill="1" applyAlignment="1">
      <alignment horizontal="right" vertical="top"/>
    </xf>
    <xf numFmtId="0" fontId="19" fillId="0" borderId="0" xfId="13" applyFont="1" applyFill="1"/>
    <xf numFmtId="0" fontId="19" fillId="0" borderId="0" xfId="12" applyFont="1" applyFill="1" applyAlignment="1">
      <alignment horizontal="left" vertical="center"/>
    </xf>
    <xf numFmtId="0" fontId="21" fillId="0" borderId="8" xfId="12" applyFont="1" applyFill="1" applyBorder="1" applyAlignment="1">
      <alignment horizontal="left" vertical="center"/>
    </xf>
    <xf numFmtId="0" fontId="19" fillId="0" borderId="0" xfId="12" applyFont="1" applyFill="1" applyBorder="1" applyAlignment="1">
      <alignment horizontal="left" vertical="center"/>
    </xf>
    <xf numFmtId="0" fontId="25" fillId="0" borderId="0" xfId="12" applyFont="1" applyFill="1" applyAlignment="1">
      <alignment horizontal="center" vertical="center"/>
    </xf>
    <xf numFmtId="0" fontId="25" fillId="0" borderId="0" xfId="12" applyFont="1" applyFill="1" applyBorder="1" applyAlignment="1">
      <alignment horizontal="center" vertical="center"/>
    </xf>
    <xf numFmtId="0" fontId="21" fillId="0" borderId="0" xfId="12" applyFont="1" applyFill="1" applyAlignment="1">
      <alignment horizontal="left" vertical="center"/>
    </xf>
    <xf numFmtId="166" fontId="24" fillId="0" borderId="0" xfId="12" applyNumberFormat="1" applyFont="1" applyFill="1" applyBorder="1" applyAlignment="1">
      <alignment horizontal="left" vertical="center"/>
    </xf>
    <xf numFmtId="0" fontId="21" fillId="0" borderId="0" xfId="12" applyFont="1" applyFill="1" applyBorder="1" applyAlignment="1">
      <alignment horizontal="right" vertical="center" wrapText="1"/>
    </xf>
    <xf numFmtId="0" fontId="19" fillId="0" borderId="0" xfId="13" applyFont="1" applyFill="1" applyBorder="1"/>
    <xf numFmtId="0" fontId="21" fillId="0" borderId="0" xfId="12" applyFont="1" applyFill="1" applyBorder="1" applyAlignment="1">
      <alignment horizontal="left" vertical="center" wrapText="1"/>
    </xf>
    <xf numFmtId="0" fontId="21" fillId="0" borderId="0" xfId="12" applyFont="1" applyFill="1" applyAlignment="1">
      <alignment horizontal="right" vertical="center"/>
    </xf>
    <xf numFmtId="0" fontId="24" fillId="0" borderId="0" xfId="12" applyFont="1" applyFill="1" applyAlignment="1">
      <alignment horizontal="center" vertical="center"/>
    </xf>
    <xf numFmtId="0" fontId="24" fillId="0" borderId="0" xfId="12" applyFont="1" applyFill="1" applyBorder="1" applyAlignment="1">
      <alignment horizontal="center" vertical="center"/>
    </xf>
    <xf numFmtId="0" fontId="19" fillId="0" borderId="2" xfId="12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12" applyFont="1" applyFill="1" applyBorder="1" applyAlignment="1">
      <alignment horizontal="left" vertical="center" wrapText="1"/>
    </xf>
    <xf numFmtId="166" fontId="19" fillId="0" borderId="2" xfId="12" applyNumberFormat="1" applyFont="1" applyFill="1" applyBorder="1" applyAlignment="1">
      <alignment horizontal="center" vertical="center" wrapText="1"/>
    </xf>
    <xf numFmtId="16" fontId="19" fillId="0" borderId="2" xfId="12" applyNumberFormat="1" applyFont="1" applyFill="1" applyBorder="1" applyAlignment="1">
      <alignment horizontal="center" vertical="center" wrapText="1"/>
    </xf>
    <xf numFmtId="166" fontId="19" fillId="0" borderId="2" xfId="0" applyNumberFormat="1" applyFont="1" applyBorder="1" applyAlignment="1">
      <alignment horizontal="center" vertical="center" wrapText="1"/>
    </xf>
    <xf numFmtId="0" fontId="26" fillId="0" borderId="2" xfId="12" applyFont="1" applyFill="1" applyBorder="1" applyAlignment="1">
      <alignment horizontal="left" vertical="center" wrapText="1"/>
    </xf>
    <xf numFmtId="166" fontId="19" fillId="3" borderId="2" xfId="12" applyNumberFormat="1" applyFont="1" applyFill="1" applyBorder="1" applyAlignment="1">
      <alignment horizontal="center" vertical="center" wrapText="1"/>
    </xf>
    <xf numFmtId="166" fontId="19" fillId="3" borderId="2" xfId="0" applyNumberFormat="1" applyFont="1" applyFill="1" applyBorder="1" applyAlignment="1">
      <alignment horizontal="center" vertical="center" wrapText="1"/>
    </xf>
    <xf numFmtId="0" fontId="19" fillId="0" borderId="0" xfId="12" applyFont="1" applyFill="1" applyBorder="1" applyAlignment="1">
      <alignment horizontal="center" vertical="center" wrapText="1"/>
    </xf>
    <xf numFmtId="0" fontId="26" fillId="0" borderId="0" xfId="12" applyFont="1" applyFill="1" applyBorder="1" applyAlignment="1">
      <alignment horizontal="left" vertical="center" wrapText="1"/>
    </xf>
    <xf numFmtId="167" fontId="19" fillId="0" borderId="0" xfId="12" applyNumberFormat="1" applyFont="1" applyFill="1" applyBorder="1" applyAlignment="1">
      <alignment horizontal="center" vertical="center" wrapText="1"/>
    </xf>
    <xf numFmtId="167" fontId="19" fillId="0" borderId="0" xfId="12" applyNumberFormat="1" applyFont="1" applyFill="1" applyAlignment="1">
      <alignment horizontal="left" vertical="center"/>
    </xf>
    <xf numFmtId="0" fontId="19" fillId="0" borderId="0" xfId="13" applyFont="1" applyFill="1" applyAlignment="1">
      <alignment horizontal="left" vertical="top" wrapText="1"/>
    </xf>
    <xf numFmtId="0" fontId="28" fillId="0" borderId="0" xfId="15" applyNumberFormat="1" applyFont="1" applyFill="1" applyBorder="1" applyAlignment="1" applyProtection="1"/>
    <xf numFmtId="0" fontId="28" fillId="0" borderId="0" xfId="15" applyNumberFormat="1" applyFont="1" applyFill="1" applyBorder="1" applyAlignment="1" applyProtection="1">
      <alignment wrapText="1"/>
    </xf>
    <xf numFmtId="0" fontId="28" fillId="0" borderId="1" xfId="15" applyNumberFormat="1" applyFont="1" applyFill="1" applyBorder="1" applyAlignment="1" applyProtection="1"/>
    <xf numFmtId="0" fontId="28" fillId="0" borderId="0" xfId="15" applyNumberFormat="1" applyFont="1" applyFill="1" applyBorder="1" applyAlignment="1" applyProtection="1">
      <alignment vertical="top"/>
    </xf>
    <xf numFmtId="49" fontId="28" fillId="0" borderId="1" xfId="15" applyNumberFormat="1" applyFont="1" applyFill="1" applyBorder="1" applyAlignment="1" applyProtection="1">
      <alignment horizontal="right"/>
    </xf>
    <xf numFmtId="49" fontId="28" fillId="0" borderId="0" xfId="15" applyNumberFormat="1" applyFont="1" applyFill="1" applyBorder="1" applyAlignment="1" applyProtection="1">
      <alignment horizontal="right"/>
    </xf>
    <xf numFmtId="49" fontId="28" fillId="0" borderId="10" xfId="15" applyNumberFormat="1" applyFont="1" applyFill="1" applyBorder="1" applyAlignment="1" applyProtection="1">
      <alignment horizontal="right"/>
    </xf>
    <xf numFmtId="49" fontId="28" fillId="0" borderId="0" xfId="15" applyNumberFormat="1" applyFont="1" applyFill="1" applyBorder="1" applyAlignment="1" applyProtection="1">
      <alignment vertical="center"/>
    </xf>
    <xf numFmtId="49" fontId="28" fillId="0" borderId="11" xfId="15" applyNumberFormat="1" applyFont="1" applyFill="1" applyBorder="1" applyAlignment="1" applyProtection="1">
      <alignment horizontal="center" vertical="center"/>
    </xf>
    <xf numFmtId="0" fontId="30" fillId="0" borderId="0" xfId="15" applyNumberFormat="1" applyFont="1" applyFill="1" applyBorder="1" applyAlignment="1" applyProtection="1">
      <alignment wrapText="1"/>
    </xf>
    <xf numFmtId="49" fontId="29" fillId="0" borderId="14" xfId="15" applyNumberFormat="1" applyFont="1" applyFill="1" applyBorder="1" applyAlignment="1" applyProtection="1">
      <alignment horizontal="center" vertical="top" wrapText="1"/>
    </xf>
    <xf numFmtId="0" fontId="29" fillId="0" borderId="9" xfId="15" applyNumberFormat="1" applyFont="1" applyFill="1" applyBorder="1" applyAlignment="1" applyProtection="1">
      <alignment horizontal="center" vertical="top" wrapText="1"/>
    </xf>
    <xf numFmtId="169" fontId="29" fillId="0" borderId="9" xfId="15" applyNumberFormat="1" applyFont="1" applyFill="1" applyBorder="1" applyAlignment="1" applyProtection="1">
      <alignment horizontal="center" vertical="top" wrapText="1"/>
    </xf>
    <xf numFmtId="0" fontId="29" fillId="0" borderId="9" xfId="15" applyNumberFormat="1" applyFont="1" applyFill="1" applyBorder="1" applyAlignment="1" applyProtection="1">
      <alignment horizontal="right" vertical="top" wrapText="1"/>
    </xf>
    <xf numFmtId="0" fontId="29" fillId="0" borderId="15" xfId="15" applyNumberFormat="1" applyFont="1" applyFill="1" applyBorder="1" applyAlignment="1" applyProtection="1">
      <alignment horizontal="right" vertical="top" wrapText="1"/>
    </xf>
    <xf numFmtId="0" fontId="29" fillId="0" borderId="0" xfId="15" applyNumberFormat="1" applyFont="1" applyFill="1" applyBorder="1" applyAlignment="1" applyProtection="1">
      <alignment wrapText="1"/>
    </xf>
    <xf numFmtId="0" fontId="28" fillId="0" borderId="0" xfId="15" applyNumberFormat="1" applyFont="1" applyFill="1" applyBorder="1" applyAlignment="1" applyProtection="1">
      <alignment horizontal="center" vertical="top" wrapText="1"/>
    </xf>
    <xf numFmtId="2" fontId="28" fillId="0" borderId="0" xfId="15" applyNumberFormat="1" applyFont="1" applyFill="1" applyBorder="1" applyAlignment="1" applyProtection="1">
      <alignment horizontal="right" vertical="top" wrapText="1"/>
    </xf>
    <xf numFmtId="2" fontId="28" fillId="0" borderId="0" xfId="15" applyNumberFormat="1" applyFont="1" applyFill="1" applyBorder="1" applyAlignment="1" applyProtection="1">
      <alignment horizontal="center" vertical="top" wrapText="1"/>
    </xf>
    <xf numFmtId="2" fontId="28" fillId="0" borderId="17" xfId="15" applyNumberFormat="1" applyFont="1" applyFill="1" applyBorder="1" applyAlignment="1" applyProtection="1">
      <alignment horizontal="right" vertical="top" wrapText="1"/>
    </xf>
    <xf numFmtId="170" fontId="28" fillId="0" borderId="0" xfId="15" applyNumberFormat="1" applyFont="1" applyFill="1" applyBorder="1" applyAlignment="1" applyProtection="1">
      <alignment horizontal="center" vertical="top" wrapText="1"/>
    </xf>
    <xf numFmtId="0" fontId="28" fillId="0" borderId="17" xfId="15" applyNumberFormat="1" applyFont="1" applyFill="1" applyBorder="1" applyAlignment="1" applyProtection="1">
      <alignment horizontal="right" vertical="top" wrapText="1"/>
    </xf>
    <xf numFmtId="0" fontId="28" fillId="0" borderId="0" xfId="15" applyNumberFormat="1" applyFont="1" applyFill="1" applyBorder="1" applyAlignment="1" applyProtection="1">
      <alignment horizontal="right" vertical="top" wrapText="1"/>
    </xf>
    <xf numFmtId="171" fontId="28" fillId="0" borderId="0" xfId="15" applyNumberFormat="1" applyFont="1" applyFill="1" applyBorder="1" applyAlignment="1" applyProtection="1">
      <alignment horizontal="center" vertical="top" wrapText="1"/>
    </xf>
    <xf numFmtId="0" fontId="28" fillId="0" borderId="9" xfId="15" applyNumberFormat="1" applyFont="1" applyFill="1" applyBorder="1" applyAlignment="1" applyProtection="1">
      <alignment horizontal="center" vertical="top" wrapText="1"/>
    </xf>
    <xf numFmtId="2" fontId="28" fillId="0" borderId="9" xfId="15" applyNumberFormat="1" applyFont="1" applyFill="1" applyBorder="1" applyAlignment="1" applyProtection="1">
      <alignment horizontal="right" vertical="top" wrapText="1"/>
    </xf>
    <xf numFmtId="1" fontId="28" fillId="0" borderId="0" xfId="15" applyNumberFormat="1" applyFont="1" applyFill="1" applyBorder="1" applyAlignment="1" applyProtection="1">
      <alignment horizontal="center" vertical="top" wrapText="1"/>
    </xf>
    <xf numFmtId="49" fontId="29" fillId="0" borderId="16" xfId="15" applyNumberFormat="1" applyFont="1" applyFill="1" applyBorder="1" applyAlignment="1" applyProtection="1">
      <alignment horizontal="center" vertical="top" wrapText="1"/>
    </xf>
    <xf numFmtId="2" fontId="29" fillId="0" borderId="9" xfId="15" applyNumberFormat="1" applyFont="1" applyFill="1" applyBorder="1" applyAlignment="1" applyProtection="1">
      <alignment horizontal="right" vertical="top" wrapText="1"/>
    </xf>
    <xf numFmtId="2" fontId="29" fillId="0" borderId="15" xfId="15" applyNumberFormat="1" applyFont="1" applyFill="1" applyBorder="1" applyAlignment="1" applyProtection="1">
      <alignment horizontal="right" vertical="top" wrapText="1"/>
    </xf>
    <xf numFmtId="1" fontId="29" fillId="0" borderId="9" xfId="15" applyNumberFormat="1" applyFont="1" applyFill="1" applyBorder="1" applyAlignment="1" applyProtection="1">
      <alignment horizontal="center" vertical="top" wrapText="1"/>
    </xf>
    <xf numFmtId="4" fontId="28" fillId="0" borderId="17" xfId="15" applyNumberFormat="1" applyFont="1" applyFill="1" applyBorder="1" applyAlignment="1" applyProtection="1">
      <alignment horizontal="right" vertical="top" wrapText="1"/>
    </xf>
    <xf numFmtId="4" fontId="29" fillId="0" borderId="15" xfId="15" applyNumberFormat="1" applyFont="1" applyFill="1" applyBorder="1" applyAlignment="1" applyProtection="1">
      <alignment horizontal="right" vertical="top" wrapText="1"/>
    </xf>
    <xf numFmtId="49" fontId="28" fillId="0" borderId="16" xfId="15" applyNumberFormat="1" applyFont="1" applyFill="1" applyBorder="1" applyAlignment="1" applyProtection="1">
      <alignment vertical="center" wrapText="1"/>
    </xf>
    <xf numFmtId="172" fontId="28" fillId="0" borderId="0" xfId="15" applyNumberFormat="1" applyFont="1" applyFill="1" applyBorder="1" applyAlignment="1" applyProtection="1">
      <alignment horizontal="center" vertical="top" wrapText="1"/>
    </xf>
    <xf numFmtId="2" fontId="29" fillId="0" borderId="9" xfId="15" applyNumberFormat="1" applyFont="1" applyFill="1" applyBorder="1" applyAlignment="1" applyProtection="1">
      <alignment horizontal="center" vertical="top" wrapText="1"/>
    </xf>
    <xf numFmtId="173" fontId="28" fillId="0" borderId="0" xfId="15" applyNumberFormat="1" applyFont="1" applyFill="1" applyBorder="1" applyAlignment="1" applyProtection="1">
      <alignment horizontal="center" vertical="top" wrapText="1"/>
    </xf>
    <xf numFmtId="167" fontId="28" fillId="0" borderId="0" xfId="15" applyNumberFormat="1" applyFont="1" applyFill="1" applyBorder="1" applyAlignment="1" applyProtection="1">
      <alignment horizontal="center" vertical="top" wrapText="1"/>
    </xf>
    <xf numFmtId="49" fontId="29" fillId="0" borderId="0" xfId="15" applyNumberFormat="1" applyFont="1" applyFill="1" applyBorder="1" applyAlignment="1" applyProtection="1">
      <alignment horizontal="center" vertical="top" wrapText="1"/>
    </xf>
    <xf numFmtId="0" fontId="29" fillId="0" borderId="0" xfId="15" applyNumberFormat="1" applyFont="1" applyFill="1" applyBorder="1" applyAlignment="1" applyProtection="1">
      <alignment horizontal="center" vertical="top" wrapText="1"/>
    </xf>
    <xf numFmtId="0" fontId="29" fillId="0" borderId="0" xfId="15" applyNumberFormat="1" applyFont="1" applyFill="1" applyBorder="1" applyAlignment="1" applyProtection="1">
      <alignment horizontal="right" vertical="top" wrapText="1"/>
    </xf>
    <xf numFmtId="49" fontId="28" fillId="0" borderId="14" xfId="15" applyNumberFormat="1" applyFont="1" applyFill="1" applyBorder="1" applyAlignment="1" applyProtection="1"/>
    <xf numFmtId="0" fontId="29" fillId="0" borderId="9" xfId="15" applyNumberFormat="1" applyFont="1" applyFill="1" applyBorder="1" applyAlignment="1" applyProtection="1">
      <alignment horizontal="right" vertical="top"/>
    </xf>
    <xf numFmtId="0" fontId="29" fillId="0" borderId="9" xfId="15" applyNumberFormat="1" applyFont="1" applyFill="1" applyBorder="1" applyAlignment="1" applyProtection="1">
      <alignment horizontal="center" vertical="top"/>
    </xf>
    <xf numFmtId="0" fontId="29" fillId="0" borderId="15" xfId="15" applyNumberFormat="1" applyFont="1" applyFill="1" applyBorder="1" applyAlignment="1" applyProtection="1">
      <alignment horizontal="right" vertical="top"/>
    </xf>
    <xf numFmtId="49" fontId="28" fillId="0" borderId="16" xfId="15" applyNumberFormat="1" applyFont="1" applyFill="1" applyBorder="1" applyAlignment="1" applyProtection="1"/>
    <xf numFmtId="2" fontId="28" fillId="0" borderId="0" xfId="15" applyNumberFormat="1" applyFont="1" applyFill="1" applyBorder="1" applyAlignment="1" applyProtection="1">
      <alignment horizontal="right" vertical="top"/>
    </xf>
    <xf numFmtId="0" fontId="28" fillId="0" borderId="0" xfId="15" applyNumberFormat="1" applyFont="1" applyFill="1" applyBorder="1" applyAlignment="1" applyProtection="1">
      <alignment horizontal="center" vertical="top"/>
    </xf>
    <xf numFmtId="4" fontId="28" fillId="0" borderId="17" xfId="15" applyNumberFormat="1" applyFont="1" applyFill="1" applyBorder="1" applyAlignment="1" applyProtection="1">
      <alignment horizontal="right" vertical="top"/>
    </xf>
    <xf numFmtId="0" fontId="28" fillId="0" borderId="0" xfId="15" applyNumberFormat="1" applyFont="1" applyFill="1" applyBorder="1" applyAlignment="1" applyProtection="1">
      <alignment horizontal="right" vertical="top"/>
    </xf>
    <xf numFmtId="0" fontId="28" fillId="0" borderId="17" xfId="15" applyNumberFormat="1" applyFont="1" applyFill="1" applyBorder="1" applyAlignment="1" applyProtection="1">
      <alignment horizontal="right" vertical="top"/>
    </xf>
    <xf numFmtId="2" fontId="28" fillId="0" borderId="17" xfId="15" applyNumberFormat="1" applyFont="1" applyFill="1" applyBorder="1" applyAlignment="1" applyProtection="1">
      <alignment horizontal="right" vertical="top"/>
    </xf>
    <xf numFmtId="4" fontId="28" fillId="0" borderId="0" xfId="15" applyNumberFormat="1" applyFont="1" applyFill="1" applyBorder="1" applyAlignment="1" applyProtection="1">
      <alignment horizontal="right" vertical="top"/>
    </xf>
    <xf numFmtId="4" fontId="29" fillId="0" borderId="0" xfId="15" applyNumberFormat="1" applyFont="1" applyFill="1" applyBorder="1" applyAlignment="1" applyProtection="1">
      <alignment horizontal="right" vertical="top"/>
    </xf>
    <xf numFmtId="0" fontId="29" fillId="0" borderId="0" xfId="15" applyNumberFormat="1" applyFont="1" applyFill="1" applyBorder="1" applyAlignment="1" applyProtection="1">
      <alignment horizontal="center" vertical="top"/>
    </xf>
    <xf numFmtId="4" fontId="29" fillId="0" borderId="17" xfId="15" applyNumberFormat="1" applyFont="1" applyFill="1" applyBorder="1" applyAlignment="1" applyProtection="1">
      <alignment horizontal="right" vertical="top"/>
    </xf>
    <xf numFmtId="4" fontId="29" fillId="0" borderId="9" xfId="15" applyNumberFormat="1" applyFont="1" applyFill="1" applyBorder="1" applyAlignment="1" applyProtection="1">
      <alignment horizontal="right" vertical="top" wrapText="1"/>
    </xf>
    <xf numFmtId="170" fontId="29" fillId="0" borderId="9" xfId="15" applyNumberFormat="1" applyFont="1" applyFill="1" applyBorder="1" applyAlignment="1" applyProtection="1">
      <alignment horizontal="center" vertical="top" wrapText="1"/>
    </xf>
    <xf numFmtId="172" fontId="29" fillId="0" borderId="9" xfId="15" applyNumberFormat="1" applyFont="1" applyFill="1" applyBorder="1" applyAlignment="1" applyProtection="1">
      <alignment horizontal="center" vertical="top" wrapText="1"/>
    </xf>
    <xf numFmtId="49" fontId="28" fillId="0" borderId="16" xfId="15" applyNumberFormat="1" applyFont="1" applyFill="1" applyBorder="1" applyAlignment="1" applyProtection="1">
      <alignment horizontal="center" vertical="top" wrapText="1"/>
    </xf>
    <xf numFmtId="2" fontId="29" fillId="0" borderId="0" xfId="15" applyNumberFormat="1" applyFont="1" applyFill="1" applyBorder="1" applyAlignment="1" applyProtection="1">
      <alignment horizontal="center" vertical="top"/>
    </xf>
    <xf numFmtId="49" fontId="28" fillId="0" borderId="9" xfId="15" applyNumberFormat="1" applyFont="1" applyFill="1" applyBorder="1" applyAlignment="1" applyProtection="1"/>
    <xf numFmtId="0" fontId="28" fillId="0" borderId="9" xfId="15" applyNumberFormat="1" applyFont="1" applyFill="1" applyBorder="1" applyAlignment="1" applyProtection="1"/>
    <xf numFmtId="49" fontId="28" fillId="0" borderId="0" xfId="15" applyNumberFormat="1" applyFont="1" applyFill="1" applyBorder="1" applyAlignment="1" applyProtection="1"/>
    <xf numFmtId="0" fontId="29" fillId="0" borderId="0" xfId="15" applyNumberFormat="1" applyFont="1" applyFill="1" applyBorder="1" applyAlignment="1" applyProtection="1">
      <alignment vertical="top" wrapText="1"/>
    </xf>
    <xf numFmtId="0" fontId="27" fillId="0" borderId="0" xfId="15"/>
    <xf numFmtId="0" fontId="33" fillId="2" borderId="0" xfId="16" applyFont="1" applyFill="1" applyAlignment="1">
      <alignment horizontal="center"/>
    </xf>
    <xf numFmtId="49" fontId="33" fillId="2" borderId="0" xfId="16" applyNumberFormat="1" applyFont="1" applyFill="1" applyAlignment="1">
      <alignment horizontal="center"/>
    </xf>
    <xf numFmtId="0" fontId="34" fillId="2" borderId="0" xfId="16" applyFont="1" applyFill="1" applyAlignment="1">
      <alignment horizontal="center"/>
    </xf>
    <xf numFmtId="14" fontId="33" fillId="2" borderId="0" xfId="16" applyNumberFormat="1" applyFont="1" applyFill="1" applyAlignment="1">
      <alignment horizontal="center"/>
    </xf>
    <xf numFmtId="49" fontId="34" fillId="2" borderId="11" xfId="16" applyNumberFormat="1" applyFont="1" applyFill="1" applyBorder="1" applyAlignment="1">
      <alignment horizontal="center" vertical="center" wrapText="1"/>
    </xf>
    <xf numFmtId="0" fontId="34" fillId="2" borderId="11" xfId="16" applyFont="1" applyFill="1" applyBorder="1" applyAlignment="1">
      <alignment horizontal="center" vertical="center" wrapText="1"/>
    </xf>
    <xf numFmtId="0" fontId="36" fillId="2" borderId="11" xfId="16" applyFont="1" applyFill="1" applyBorder="1" applyAlignment="1">
      <alignment horizontal="center" vertical="center" wrapText="1"/>
    </xf>
    <xf numFmtId="0" fontId="28" fillId="0" borderId="11" xfId="16" applyNumberFormat="1" applyFont="1" applyFill="1" applyBorder="1" applyAlignment="1" applyProtection="1">
      <alignment horizontal="center" vertical="top" wrapText="1"/>
    </xf>
    <xf numFmtId="4" fontId="37" fillId="0" borderId="11" xfId="16" applyNumberFormat="1" applyFont="1" applyFill="1" applyBorder="1" applyAlignment="1" applyProtection="1">
      <alignment horizontal="center" vertical="top" wrapText="1"/>
    </xf>
    <xf numFmtId="0" fontId="37" fillId="0" borderId="11" xfId="16" applyNumberFormat="1" applyFont="1" applyFill="1" applyBorder="1" applyAlignment="1" applyProtection="1">
      <alignment horizontal="center" vertical="center" wrapText="1"/>
    </xf>
    <xf numFmtId="0" fontId="34" fillId="0" borderId="11" xfId="16" applyFont="1" applyFill="1" applyBorder="1" applyAlignment="1">
      <alignment horizontal="center" vertical="center" wrapText="1"/>
    </xf>
    <xf numFmtId="0" fontId="38" fillId="0" borderId="11" xfId="17" applyFill="1" applyBorder="1" applyAlignment="1">
      <alignment horizontal="center" vertical="center" wrapText="1"/>
    </xf>
    <xf numFmtId="49" fontId="34" fillId="0" borderId="11" xfId="16" applyNumberFormat="1" applyFont="1" applyFill="1" applyBorder="1" applyAlignment="1">
      <alignment horizontal="center" vertical="center" wrapText="1"/>
    </xf>
    <xf numFmtId="0" fontId="33" fillId="2" borderId="0" xfId="16" applyFont="1" applyFill="1" applyAlignment="1">
      <alignment horizontal="center" wrapText="1"/>
    </xf>
    <xf numFmtId="0" fontId="37" fillId="0" borderId="11" xfId="16" applyNumberFormat="1" applyFont="1" applyFill="1" applyBorder="1" applyAlignment="1" applyProtection="1">
      <alignment horizontal="center" vertical="top" wrapText="1"/>
    </xf>
    <xf numFmtId="174" fontId="34" fillId="0" borderId="11" xfId="16" applyNumberFormat="1" applyFont="1" applyFill="1" applyBorder="1" applyAlignment="1">
      <alignment horizontal="center" vertical="center" wrapText="1"/>
    </xf>
    <xf numFmtId="0" fontId="32" fillId="2" borderId="11" xfId="16" applyFont="1" applyFill="1" applyBorder="1" applyAlignment="1">
      <alignment horizontal="center"/>
    </xf>
    <xf numFmtId="0" fontId="34" fillId="2" borderId="11" xfId="16" applyFont="1" applyFill="1" applyBorder="1" applyAlignment="1">
      <alignment vertical="center" wrapText="1"/>
    </xf>
    <xf numFmtId="0" fontId="22" fillId="0" borderId="11" xfId="16" applyNumberFormat="1" applyFont="1" applyFill="1" applyBorder="1" applyAlignment="1" applyProtection="1">
      <alignment vertical="top" wrapText="1"/>
    </xf>
    <xf numFmtId="4" fontId="34" fillId="0" borderId="11" xfId="16" applyNumberFormat="1" applyFont="1" applyFill="1" applyBorder="1" applyAlignment="1">
      <alignment horizontal="center" vertical="center" wrapText="1"/>
    </xf>
    <xf numFmtId="0" fontId="39" fillId="0" borderId="11" xfId="17" applyFont="1" applyFill="1" applyBorder="1" applyAlignment="1">
      <alignment horizontal="center" vertical="center" wrapText="1"/>
    </xf>
    <xf numFmtId="0" fontId="40" fillId="2" borderId="0" xfId="16" applyFont="1" applyFill="1" applyAlignment="1">
      <alignment horizontal="center"/>
    </xf>
    <xf numFmtId="0" fontId="33" fillId="2" borderId="0" xfId="16" applyFont="1" applyFill="1" applyAlignment="1">
      <alignment horizontal="center" vertical="center"/>
    </xf>
    <xf numFmtId="0" fontId="24" fillId="0" borderId="0" xfId="12" applyFont="1" applyAlignment="1">
      <alignment horizontal="right" vertical="top"/>
    </xf>
    <xf numFmtId="0" fontId="24" fillId="0" borderId="0" xfId="12" applyFont="1" applyAlignment="1">
      <alignment horizontal="left" vertical="top"/>
    </xf>
    <xf numFmtId="0" fontId="19" fillId="0" borderId="0" xfId="18" applyFont="1"/>
    <xf numFmtId="0" fontId="19" fillId="0" borderId="0" xfId="18" applyFont="1" applyAlignment="1">
      <alignment horizontal="left"/>
    </xf>
    <xf numFmtId="0" fontId="19" fillId="0" borderId="0" xfId="12" applyFont="1" applyAlignment="1">
      <alignment horizontal="center" vertical="center"/>
    </xf>
    <xf numFmtId="0" fontId="19" fillId="0" borderId="0" xfId="12" applyFont="1" applyAlignment="1">
      <alignment horizontal="left" vertical="center"/>
    </xf>
    <xf numFmtId="0" fontId="19" fillId="0" borderId="21" xfId="12" applyFont="1" applyBorder="1" applyAlignment="1">
      <alignment horizontal="center" vertical="center" wrapText="1"/>
    </xf>
    <xf numFmtId="0" fontId="19" fillId="3" borderId="0" xfId="18" applyFont="1" applyFill="1"/>
    <xf numFmtId="43" fontId="19" fillId="0" borderId="21" xfId="19" applyFont="1" applyBorder="1" applyAlignment="1">
      <alignment horizontal="left" vertical="center" wrapText="1"/>
    </xf>
    <xf numFmtId="43" fontId="19" fillId="3" borderId="0" xfId="11" applyFont="1" applyFill="1"/>
    <xf numFmtId="0" fontId="24" fillId="0" borderId="21" xfId="12" applyFont="1" applyBorder="1" applyAlignment="1">
      <alignment horizontal="center" vertical="center" wrapText="1"/>
    </xf>
    <xf numFmtId="0" fontId="24" fillId="0" borderId="21" xfId="12" applyFont="1" applyBorder="1" applyAlignment="1">
      <alignment horizontal="left" vertical="center" wrapText="1"/>
    </xf>
    <xf numFmtId="43" fontId="24" fillId="0" borderId="21" xfId="12" applyNumberFormat="1" applyFont="1" applyBorder="1" applyAlignment="1">
      <alignment horizontal="left" vertical="center" wrapText="1"/>
    </xf>
    <xf numFmtId="43" fontId="24" fillId="0" borderId="21" xfId="19" applyFont="1" applyBorder="1" applyAlignment="1">
      <alignment horizontal="left" vertical="center" wrapText="1"/>
    </xf>
    <xf numFmtId="0" fontId="24" fillId="0" borderId="0" xfId="18" applyFont="1"/>
    <xf numFmtId="0" fontId="19" fillId="0" borderId="21" xfId="12" applyFont="1" applyBorder="1" applyAlignment="1">
      <alignment horizontal="left" vertical="center" wrapText="1"/>
    </xf>
    <xf numFmtId="43" fontId="19" fillId="0" borderId="21" xfId="12" applyNumberFormat="1" applyFont="1" applyBorder="1" applyAlignment="1">
      <alignment horizontal="left" vertical="center" wrapText="1"/>
    </xf>
    <xf numFmtId="0" fontId="25" fillId="0" borderId="21" xfId="12" applyFont="1" applyBorder="1" applyAlignment="1">
      <alignment horizontal="center" vertical="center" wrapText="1"/>
    </xf>
    <xf numFmtId="0" fontId="41" fillId="0" borderId="21" xfId="12" applyFont="1" applyBorder="1" applyAlignment="1">
      <alignment horizontal="left" vertical="center" wrapText="1"/>
    </xf>
    <xf numFmtId="0" fontId="25" fillId="0" borderId="21" xfId="12" applyFont="1" applyBorder="1" applyAlignment="1">
      <alignment horizontal="left" vertical="center" wrapText="1"/>
    </xf>
    <xf numFmtId="0" fontId="25" fillId="0" borderId="0" xfId="18" applyFont="1"/>
    <xf numFmtId="4" fontId="19" fillId="0" borderId="21" xfId="12" applyNumberFormat="1" applyFont="1" applyBorder="1" applyAlignment="1">
      <alignment horizontal="center" vertical="center" wrapText="1"/>
    </xf>
    <xf numFmtId="4" fontId="19" fillId="3" borderId="0" xfId="18" applyNumberFormat="1" applyFont="1" applyFill="1"/>
    <xf numFmtId="2" fontId="19" fillId="3" borderId="0" xfId="18" applyNumberFormat="1" applyFont="1" applyFill="1"/>
    <xf numFmtId="0" fontId="19" fillId="0" borderId="0" xfId="18" applyFont="1" applyFill="1"/>
    <xf numFmtId="0" fontId="24" fillId="0" borderId="0" xfId="18" applyFont="1" applyFill="1"/>
    <xf numFmtId="0" fontId="25" fillId="0" borderId="0" xfId="18" applyFont="1" applyFill="1"/>
    <xf numFmtId="0" fontId="4" fillId="0" borderId="2" xfId="0" applyFont="1" applyFill="1" applyBorder="1" applyAlignment="1">
      <alignment horizontal="center" vertical="center"/>
    </xf>
    <xf numFmtId="0" fontId="19" fillId="0" borderId="21" xfId="12" applyFont="1" applyBorder="1" applyAlignment="1">
      <alignment horizontal="center" vertical="center" wrapText="1"/>
    </xf>
    <xf numFmtId="0" fontId="29" fillId="0" borderId="0" xfId="15" applyNumberFormat="1" applyFont="1" applyFill="1" applyBorder="1" applyAlignment="1" applyProtection="1">
      <alignment horizontal="left" vertical="top" wrapText="1"/>
    </xf>
    <xf numFmtId="0" fontId="28" fillId="0" borderId="11" xfId="15" applyNumberFormat="1" applyFont="1" applyFill="1" applyBorder="1" applyAlignment="1" applyProtection="1">
      <alignment horizontal="center" vertical="center" wrapText="1"/>
    </xf>
    <xf numFmtId="0" fontId="28" fillId="0" borderId="11" xfId="15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Alignment="1">
      <alignment horizontal="center" vertical="center"/>
    </xf>
    <xf numFmtId="43" fontId="6" fillId="0" borderId="0" xfId="11" applyFont="1"/>
    <xf numFmtId="49" fontId="22" fillId="0" borderId="0" xfId="15" applyNumberFormat="1" applyFont="1" applyFill="1" applyBorder="1" applyAlignment="1" applyProtection="1">
      <alignment horizontal="right"/>
    </xf>
    <xf numFmtId="49" fontId="22" fillId="0" borderId="0" xfId="15" applyNumberFormat="1" applyFont="1" applyFill="1" applyBorder="1" applyAlignment="1" applyProtection="1"/>
    <xf numFmtId="49" fontId="29" fillId="0" borderId="0" xfId="15" applyNumberFormat="1" applyFont="1" applyFill="1" applyBorder="1" applyAlignment="1" applyProtection="1">
      <alignment vertical="top"/>
    </xf>
    <xf numFmtId="49" fontId="28" fillId="0" borderId="0" xfId="15" applyNumberFormat="1" applyFont="1" applyFill="1" applyBorder="1" applyAlignment="1" applyProtection="1">
      <alignment wrapText="1"/>
    </xf>
    <xf numFmtId="49" fontId="28" fillId="0" borderId="1" xfId="15" applyNumberFormat="1" applyFont="1" applyFill="1" applyBorder="1" applyAlignment="1" applyProtection="1"/>
    <xf numFmtId="49" fontId="22" fillId="0" borderId="0" xfId="15" applyNumberFormat="1" applyFont="1" applyFill="1" applyBorder="1" applyAlignment="1" applyProtection="1">
      <alignment vertical="top"/>
    </xf>
    <xf numFmtId="49" fontId="45" fillId="0" borderId="0" xfId="15" applyNumberFormat="1" applyFont="1" applyFill="1" applyBorder="1" applyAlignment="1" applyProtection="1">
      <alignment horizontal="center"/>
    </xf>
    <xf numFmtId="49" fontId="22" fillId="0" borderId="0" xfId="15" applyNumberFormat="1" applyFont="1" applyFill="1" applyBorder="1" applyAlignment="1" applyProtection="1">
      <alignment horizontal="left" vertical="top"/>
    </xf>
    <xf numFmtId="49" fontId="22" fillId="0" borderId="0" xfId="15" applyNumberFormat="1" applyFont="1" applyFill="1" applyBorder="1" applyAlignment="1" applyProtection="1">
      <alignment wrapText="1"/>
    </xf>
    <xf numFmtId="0" fontId="22" fillId="0" borderId="0" xfId="15" applyNumberFormat="1" applyFont="1" applyFill="1" applyBorder="1" applyAlignment="1" applyProtection="1">
      <alignment wrapText="1"/>
    </xf>
    <xf numFmtId="49" fontId="46" fillId="0" borderId="0" xfId="15" applyNumberFormat="1" applyFont="1" applyFill="1" applyBorder="1" applyAlignment="1" applyProtection="1">
      <alignment vertical="top" wrapText="1"/>
    </xf>
    <xf numFmtId="0" fontId="46" fillId="0" borderId="0" xfId="15" applyNumberFormat="1" applyFont="1" applyFill="1" applyBorder="1" applyAlignment="1" applyProtection="1">
      <alignment wrapText="1"/>
    </xf>
    <xf numFmtId="0" fontId="46" fillId="0" borderId="0" xfId="15" applyNumberFormat="1" applyFont="1" applyFill="1" applyBorder="1" applyAlignment="1" applyProtection="1"/>
    <xf numFmtId="49" fontId="22" fillId="0" borderId="0" xfId="15" applyNumberFormat="1" applyFont="1" applyFill="1" applyBorder="1" applyAlignment="1" applyProtection="1">
      <alignment horizontal="left"/>
    </xf>
    <xf numFmtId="49" fontId="47" fillId="0" borderId="0" xfId="15" applyNumberFormat="1" applyFont="1" applyFill="1" applyBorder="1" applyAlignment="1" applyProtection="1">
      <alignment horizontal="center" vertical="top"/>
    </xf>
    <xf numFmtId="49" fontId="11" fillId="0" borderId="0" xfId="15" applyNumberFormat="1" applyFont="1" applyFill="1" applyBorder="1" applyAlignment="1" applyProtection="1">
      <alignment horizontal="center"/>
    </xf>
    <xf numFmtId="49" fontId="28" fillId="0" borderId="1" xfId="15" applyNumberFormat="1" applyFont="1" applyFill="1" applyBorder="1" applyAlignment="1" applyProtection="1">
      <alignment horizontal="center"/>
    </xf>
    <xf numFmtId="49" fontId="47" fillId="0" borderId="0" xfId="15" applyNumberFormat="1" applyFont="1" applyFill="1" applyBorder="1" applyAlignment="1" applyProtection="1"/>
    <xf numFmtId="49" fontId="28" fillId="0" borderId="0" xfId="15" applyNumberFormat="1" applyFont="1" applyFill="1" applyBorder="1" applyAlignment="1" applyProtection="1">
      <alignment horizontal="right" vertical="top"/>
    </xf>
    <xf numFmtId="49" fontId="47" fillId="0" borderId="0" xfId="15" applyNumberFormat="1" applyFont="1" applyFill="1" applyBorder="1" applyAlignment="1" applyProtection="1">
      <alignment horizontal="center"/>
    </xf>
    <xf numFmtId="49" fontId="45" fillId="0" borderId="0" xfId="15" applyNumberFormat="1" applyFont="1" applyFill="1" applyBorder="1" applyAlignment="1" applyProtection="1">
      <alignment horizontal="left"/>
    </xf>
    <xf numFmtId="49" fontId="22" fillId="0" borderId="1" xfId="15" applyNumberFormat="1" applyFont="1" applyFill="1" applyBorder="1" applyAlignment="1" applyProtection="1"/>
    <xf numFmtId="49" fontId="22" fillId="0" borderId="1" xfId="15" applyNumberFormat="1" applyFont="1" applyFill="1" applyBorder="1" applyAlignment="1" applyProtection="1">
      <alignment horizontal="center"/>
    </xf>
    <xf numFmtId="49" fontId="22" fillId="0" borderId="0" xfId="15" applyNumberFormat="1" applyFont="1" applyFill="1" applyBorder="1" applyAlignment="1" applyProtection="1">
      <alignment horizontal="center"/>
    </xf>
    <xf numFmtId="0" fontId="22" fillId="0" borderId="0" xfId="15" applyNumberFormat="1" applyFont="1" applyFill="1" applyBorder="1" applyAlignment="1" applyProtection="1"/>
    <xf numFmtId="0" fontId="22" fillId="0" borderId="0" xfId="15" applyNumberFormat="1" applyFont="1" applyFill="1" applyBorder="1" applyAlignment="1" applyProtection="1">
      <alignment horizontal="center"/>
    </xf>
    <xf numFmtId="2" fontId="22" fillId="0" borderId="1" xfId="15" applyNumberFormat="1" applyFont="1" applyFill="1" applyBorder="1" applyAlignment="1" applyProtection="1"/>
    <xf numFmtId="0" fontId="22" fillId="0" borderId="0" xfId="15" applyNumberFormat="1" applyFont="1" applyFill="1" applyBorder="1" applyAlignment="1" applyProtection="1">
      <alignment horizontal="left"/>
    </xf>
    <xf numFmtId="0" fontId="22" fillId="0" borderId="0" xfId="15" applyNumberFormat="1" applyFont="1" applyFill="1" applyBorder="1" applyAlignment="1" applyProtection="1">
      <alignment vertical="center" wrapText="1"/>
    </xf>
    <xf numFmtId="0" fontId="47" fillId="0" borderId="0" xfId="15" applyNumberFormat="1" applyFont="1" applyFill="1" applyBorder="1" applyAlignment="1" applyProtection="1"/>
    <xf numFmtId="2" fontId="22" fillId="0" borderId="0" xfId="15" applyNumberFormat="1" applyFont="1" applyFill="1" applyBorder="1" applyAlignment="1" applyProtection="1"/>
    <xf numFmtId="0" fontId="45" fillId="0" borderId="0" xfId="15" applyNumberFormat="1" applyFont="1" applyFill="1" applyBorder="1" applyAlignment="1" applyProtection="1"/>
    <xf numFmtId="49" fontId="22" fillId="0" borderId="1" xfId="15" applyNumberFormat="1" applyFont="1" applyFill="1" applyBorder="1" applyAlignment="1" applyProtection="1">
      <alignment horizontal="right"/>
    </xf>
    <xf numFmtId="0" fontId="48" fillId="0" borderId="0" xfId="15" applyNumberFormat="1" applyFont="1" applyFill="1" applyBorder="1" applyAlignment="1" applyProtection="1"/>
    <xf numFmtId="49" fontId="29" fillId="0" borderId="9" xfId="15" applyNumberFormat="1" applyFont="1" applyFill="1" applyBorder="1" applyAlignment="1" applyProtection="1">
      <alignment horizontal="left" vertical="top" wrapText="1"/>
    </xf>
    <xf numFmtId="49" fontId="29" fillId="0" borderId="9" xfId="15" applyNumberFormat="1" applyFont="1" applyFill="1" applyBorder="1" applyAlignment="1" applyProtection="1">
      <alignment horizontal="center" vertical="top" wrapText="1"/>
    </xf>
    <xf numFmtId="0" fontId="28" fillId="0" borderId="16" xfId="15" applyNumberFormat="1" applyFont="1" applyFill="1" applyBorder="1" applyAlignment="1" applyProtection="1"/>
    <xf numFmtId="49" fontId="28" fillId="0" borderId="0" xfId="15" applyNumberFormat="1" applyFont="1" applyFill="1" applyBorder="1" applyAlignment="1" applyProtection="1">
      <alignment horizontal="right" vertical="top" wrapText="1"/>
    </xf>
    <xf numFmtId="49" fontId="28" fillId="0" borderId="0" xfId="15" applyNumberFormat="1" applyFont="1" applyFill="1" applyBorder="1" applyAlignment="1" applyProtection="1">
      <alignment horizontal="center" vertical="top" wrapText="1"/>
    </xf>
    <xf numFmtId="49" fontId="28" fillId="0" borderId="16" xfId="15" applyNumberFormat="1" applyFont="1" applyFill="1" applyBorder="1" applyAlignment="1" applyProtection="1">
      <alignment horizontal="right" vertical="top" wrapText="1"/>
    </xf>
    <xf numFmtId="49" fontId="28" fillId="0" borderId="9" xfId="15" applyNumberFormat="1" applyFont="1" applyFill="1" applyBorder="1" applyAlignment="1" applyProtection="1">
      <alignment horizontal="center" vertical="top" wrapText="1"/>
    </xf>
    <xf numFmtId="2" fontId="28" fillId="0" borderId="15" xfId="15" applyNumberFormat="1" applyFont="1" applyFill="1" applyBorder="1" applyAlignment="1" applyProtection="1">
      <alignment horizontal="right" vertical="top" wrapText="1"/>
    </xf>
    <xf numFmtId="49" fontId="29" fillId="0" borderId="0" xfId="15" applyNumberFormat="1" applyFont="1" applyFill="1" applyBorder="1" applyAlignment="1" applyProtection="1">
      <alignment horizontal="left" vertical="top" wrapText="1"/>
    </xf>
    <xf numFmtId="4" fontId="28" fillId="0" borderId="15" xfId="15" applyNumberFormat="1" applyFont="1" applyFill="1" applyBorder="1" applyAlignment="1" applyProtection="1">
      <alignment horizontal="right" vertical="top" wrapText="1"/>
    </xf>
    <xf numFmtId="49" fontId="29" fillId="0" borderId="9" xfId="15" applyNumberFormat="1" applyFont="1" applyFill="1" applyBorder="1" applyAlignment="1" applyProtection="1">
      <alignment horizontal="right" vertical="top" wrapText="1"/>
    </xf>
    <xf numFmtId="2" fontId="29" fillId="0" borderId="9" xfId="15" applyNumberFormat="1" applyFont="1" applyFill="1" applyBorder="1" applyAlignment="1" applyProtection="1">
      <alignment horizontal="right" vertical="top"/>
    </xf>
    <xf numFmtId="49" fontId="28" fillId="0" borderId="0" xfId="15" applyNumberFormat="1" applyFont="1" applyFill="1" applyBorder="1" applyAlignment="1" applyProtection="1">
      <alignment horizontal="left" vertical="top" wrapText="1"/>
    </xf>
    <xf numFmtId="4" fontId="29" fillId="0" borderId="9" xfId="15" applyNumberFormat="1" applyFont="1" applyFill="1" applyBorder="1" applyAlignment="1" applyProtection="1">
      <alignment horizontal="right" vertical="top"/>
    </xf>
    <xf numFmtId="49" fontId="28" fillId="0" borderId="0" xfId="15" applyNumberFormat="1" applyFont="1" applyFill="1" applyBorder="1" applyAlignment="1" applyProtection="1">
      <alignment vertical="top"/>
    </xf>
    <xf numFmtId="0" fontId="49" fillId="0" borderId="0" xfId="15" applyNumberFormat="1" applyFont="1" applyFill="1" applyBorder="1" applyAlignment="1" applyProtection="1"/>
    <xf numFmtId="49" fontId="29" fillId="0" borderId="0" xfId="15" applyNumberFormat="1" applyFont="1" applyFill="1" applyBorder="1" applyAlignment="1" applyProtection="1">
      <alignment horizontal="right" vertical="top" wrapText="1"/>
    </xf>
    <xf numFmtId="0" fontId="29" fillId="0" borderId="0" xfId="15" applyNumberFormat="1" applyFont="1" applyFill="1" applyBorder="1" applyAlignment="1" applyProtection="1">
      <alignment horizontal="right" vertical="top"/>
    </xf>
    <xf numFmtId="0" fontId="22" fillId="0" borderId="0" xfId="15" applyNumberFormat="1" applyFont="1" applyFill="1" applyBorder="1" applyAlignment="1" applyProtection="1">
      <alignment horizontal="right" vertical="top"/>
    </xf>
    <xf numFmtId="0" fontId="22" fillId="0" borderId="0" xfId="15" applyNumberFormat="1" applyFont="1" applyFill="1" applyBorder="1" applyAlignment="1" applyProtection="1">
      <alignment horizontal="right"/>
    </xf>
    <xf numFmtId="43" fontId="19" fillId="0" borderId="0" xfId="18" applyNumberFormat="1" applyFont="1"/>
    <xf numFmtId="0" fontId="50" fillId="0" borderId="0" xfId="0" applyFont="1" applyFill="1"/>
    <xf numFmtId="0" fontId="44" fillId="0" borderId="0" xfId="18" applyFont="1"/>
    <xf numFmtId="0" fontId="51" fillId="0" borderId="0" xfId="18" applyFont="1"/>
    <xf numFmtId="0" fontId="25" fillId="0" borderId="0" xfId="12" applyFont="1" applyFill="1" applyAlignment="1">
      <alignment horizontal="center" vertical="center"/>
    </xf>
    <xf numFmtId="0" fontId="44" fillId="0" borderId="0" xfId="13" applyFont="1" applyFill="1"/>
    <xf numFmtId="0" fontId="44" fillId="0" borderId="0" xfId="13" applyFont="1" applyFill="1" applyAlignment="1">
      <alignment horizontal="right"/>
    </xf>
    <xf numFmtId="166" fontId="44" fillId="0" borderId="0" xfId="13" applyNumberFormat="1" applyFont="1" applyFill="1"/>
    <xf numFmtId="166" fontId="19" fillId="0" borderId="0" xfId="13" applyNumberFormat="1" applyFont="1" applyFill="1"/>
    <xf numFmtId="0" fontId="43" fillId="0" borderId="0" xfId="12" applyFont="1" applyFill="1" applyBorder="1" applyAlignment="1">
      <alignment horizontal="center" vertical="center"/>
    </xf>
    <xf numFmtId="0" fontId="19" fillId="0" borderId="0" xfId="13" applyFont="1" applyFill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9" fillId="0" borderId="0" xfId="0" applyFont="1" applyFill="1" applyBorder="1" applyAlignment="1">
      <alignment horizontal="center"/>
    </xf>
    <xf numFmtId="0" fontId="19" fillId="0" borderId="21" xfId="12" applyFont="1" applyBorder="1" applyAlignment="1">
      <alignment horizontal="center" vertical="center" wrapText="1"/>
    </xf>
    <xf numFmtId="0" fontId="43" fillId="0" borderId="0" xfId="12" applyFont="1" applyFill="1" applyBorder="1" applyAlignment="1">
      <alignment horizontal="center" vertical="center"/>
    </xf>
    <xf numFmtId="0" fontId="19" fillId="0" borderId="0" xfId="12" applyFont="1" applyFill="1" applyBorder="1" applyAlignment="1">
      <alignment horizontal="center" vertical="center" wrapText="1"/>
    </xf>
    <xf numFmtId="0" fontId="19" fillId="0" borderId="0" xfId="13" applyFont="1" applyFill="1" applyAlignment="1">
      <alignment horizontal="left" vertical="top" wrapText="1"/>
    </xf>
    <xf numFmtId="0" fontId="25" fillId="0" borderId="0" xfId="12" applyFont="1" applyFill="1" applyAlignment="1">
      <alignment horizontal="center" vertical="center"/>
    </xf>
    <xf numFmtId="0" fontId="14" fillId="0" borderId="7" xfId="2" quotePrefix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7" fillId="0" borderId="0" xfId="0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/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right" vertical="top" wrapText="1"/>
    </xf>
    <xf numFmtId="49" fontId="6" fillId="0" borderId="4" xfId="0" applyNumberFormat="1" applyFont="1" applyFill="1" applyBorder="1" applyAlignment="1">
      <alignment horizontal="right" vertical="top" wrapText="1"/>
    </xf>
    <xf numFmtId="0" fontId="6" fillId="0" borderId="3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15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right" vertical="center" wrapText="1"/>
    </xf>
    <xf numFmtId="49" fontId="6" fillId="0" borderId="4" xfId="0" applyNumberFormat="1" applyFont="1" applyFill="1" applyBorder="1" applyAlignment="1">
      <alignment horizontal="right" vertical="center" wrapText="1"/>
    </xf>
    <xf numFmtId="0" fontId="12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vertical="top"/>
    </xf>
    <xf numFmtId="49" fontId="19" fillId="0" borderId="0" xfId="12" applyNumberFormat="1" applyFont="1" applyAlignment="1">
      <alignment horizontal="center" vertical="center" wrapText="1"/>
    </xf>
    <xf numFmtId="0" fontId="19" fillId="0" borderId="0" xfId="12" applyFont="1" applyAlignment="1">
      <alignment horizontal="center" vertical="center" wrapText="1"/>
    </xf>
    <xf numFmtId="0" fontId="19" fillId="0" borderId="21" xfId="12" applyFont="1" applyBorder="1" applyAlignment="1">
      <alignment horizontal="center" vertical="center" wrapText="1"/>
    </xf>
    <xf numFmtId="0" fontId="22" fillId="0" borderId="1" xfId="15" applyNumberFormat="1" applyFont="1" applyFill="1" applyBorder="1" applyAlignment="1" applyProtection="1">
      <alignment horizontal="left" vertical="top"/>
    </xf>
    <xf numFmtId="0" fontId="47" fillId="0" borderId="9" xfId="15" applyNumberFormat="1" applyFont="1" applyFill="1" applyBorder="1" applyAlignment="1" applyProtection="1">
      <alignment horizontal="center" vertical="center"/>
    </xf>
    <xf numFmtId="0" fontId="28" fillId="0" borderId="0" xfId="15" applyNumberFormat="1" applyFont="1" applyFill="1" applyBorder="1" applyAlignment="1" applyProtection="1">
      <alignment horizontal="left" vertical="top" wrapText="1"/>
    </xf>
    <xf numFmtId="49" fontId="29" fillId="0" borderId="0" xfId="15" applyNumberFormat="1" applyFont="1" applyFill="1" applyBorder="1" applyAlignment="1" applyProtection="1">
      <alignment horizontal="left" vertical="top" wrapText="1"/>
    </xf>
    <xf numFmtId="49" fontId="28" fillId="0" borderId="0" xfId="15" applyNumberFormat="1" applyFont="1" applyFill="1" applyBorder="1" applyAlignment="1" applyProtection="1">
      <alignment horizontal="left" vertical="top" wrapText="1"/>
    </xf>
    <xf numFmtId="49" fontId="29" fillId="0" borderId="9" xfId="15" applyNumberFormat="1" applyFont="1" applyFill="1" applyBorder="1" applyAlignment="1" applyProtection="1">
      <alignment horizontal="left" vertical="top" wrapText="1"/>
    </xf>
    <xf numFmtId="49" fontId="28" fillId="0" borderId="17" xfId="15" applyNumberFormat="1" applyFont="1" applyFill="1" applyBorder="1" applyAlignment="1" applyProtection="1">
      <alignment horizontal="left" vertical="top" wrapText="1"/>
    </xf>
    <xf numFmtId="49" fontId="30" fillId="0" borderId="12" xfId="15" applyNumberFormat="1" applyFont="1" applyFill="1" applyBorder="1" applyAlignment="1" applyProtection="1">
      <alignment horizontal="left" vertical="center" wrapText="1"/>
    </xf>
    <xf numFmtId="49" fontId="30" fillId="0" borderId="10" xfId="15" applyNumberFormat="1" applyFont="1" applyFill="1" applyBorder="1" applyAlignment="1" applyProtection="1">
      <alignment horizontal="left" vertical="center" wrapText="1"/>
    </xf>
    <xf numFmtId="49" fontId="30" fillId="0" borderId="13" xfId="15" applyNumberFormat="1" applyFont="1" applyFill="1" applyBorder="1" applyAlignment="1" applyProtection="1">
      <alignment horizontal="left" vertical="center" wrapText="1"/>
    </xf>
    <xf numFmtId="49" fontId="28" fillId="0" borderId="9" xfId="15" applyNumberFormat="1" applyFont="1" applyFill="1" applyBorder="1" applyAlignment="1" applyProtection="1">
      <alignment horizontal="left" vertical="top" wrapText="1"/>
    </xf>
    <xf numFmtId="0" fontId="28" fillId="0" borderId="17" xfId="15" applyNumberFormat="1" applyFont="1" applyFill="1" applyBorder="1" applyAlignment="1" applyProtection="1">
      <alignment horizontal="left" vertical="top" wrapText="1"/>
    </xf>
    <xf numFmtId="0" fontId="28" fillId="0" borderId="11" xfId="15" applyNumberFormat="1" applyFont="1" applyFill="1" applyBorder="1" applyAlignment="1" applyProtection="1">
      <alignment horizontal="center" vertical="center" wrapText="1"/>
    </xf>
    <xf numFmtId="0" fontId="28" fillId="0" borderId="11" xfId="15" applyNumberFormat="1" applyFont="1" applyFill="1" applyBorder="1" applyAlignment="1" applyProtection="1">
      <alignment horizontal="center" vertical="center"/>
    </xf>
    <xf numFmtId="49" fontId="28" fillId="0" borderId="11" xfId="15" applyNumberFormat="1" applyFont="1" applyFill="1" applyBorder="1" applyAlignment="1" applyProtection="1">
      <alignment horizontal="center" vertical="center" wrapText="1"/>
    </xf>
    <xf numFmtId="49" fontId="22" fillId="0" borderId="1" xfId="15" applyNumberFormat="1" applyFont="1" applyFill="1" applyBorder="1" applyAlignment="1" applyProtection="1">
      <alignment horizontal="left" wrapText="1"/>
    </xf>
    <xf numFmtId="49" fontId="47" fillId="0" borderId="9" xfId="15" applyNumberFormat="1" applyFont="1" applyFill="1" applyBorder="1" applyAlignment="1" applyProtection="1">
      <alignment horizontal="center"/>
    </xf>
    <xf numFmtId="2" fontId="22" fillId="0" borderId="10" xfId="15" applyNumberFormat="1" applyFont="1" applyFill="1" applyBorder="1" applyAlignment="1" applyProtection="1">
      <alignment horizontal="right"/>
    </xf>
    <xf numFmtId="0" fontId="22" fillId="0" borderId="10" xfId="15" applyNumberFormat="1" applyFont="1" applyFill="1" applyBorder="1" applyAlignment="1" applyProtection="1">
      <alignment horizontal="center"/>
    </xf>
    <xf numFmtId="49" fontId="22" fillId="0" borderId="0" xfId="15" applyNumberFormat="1" applyFont="1" applyFill="1" applyBorder="1" applyAlignment="1" applyProtection="1">
      <alignment horizontal="center" wrapText="1"/>
    </xf>
    <xf numFmtId="49" fontId="47" fillId="0" borderId="9" xfId="15" applyNumberFormat="1" applyFont="1" applyFill="1" applyBorder="1" applyAlignment="1" applyProtection="1">
      <alignment horizontal="center" vertical="top"/>
    </xf>
    <xf numFmtId="49" fontId="11" fillId="0" borderId="0" xfId="15" applyNumberFormat="1" applyFont="1" applyFill="1" applyBorder="1" applyAlignment="1" applyProtection="1">
      <alignment horizontal="center"/>
    </xf>
    <xf numFmtId="49" fontId="22" fillId="0" borderId="1" xfId="15" applyNumberFormat="1" applyFont="1" applyFill="1" applyBorder="1" applyAlignment="1" applyProtection="1">
      <alignment horizontal="center" wrapText="1"/>
    </xf>
    <xf numFmtId="49" fontId="22" fillId="0" borderId="0" xfId="15" applyNumberFormat="1" applyFont="1" applyFill="1" applyBorder="1" applyAlignment="1" applyProtection="1">
      <alignment horizontal="left" vertical="top"/>
    </xf>
    <xf numFmtId="0" fontId="22" fillId="0" borderId="10" xfId="15" applyNumberFormat="1" applyFont="1" applyFill="1" applyBorder="1" applyAlignment="1" applyProtection="1">
      <alignment horizontal="left" wrapText="1"/>
    </xf>
    <xf numFmtId="49" fontId="22" fillId="0" borderId="0" xfId="15" applyNumberFormat="1" applyFont="1" applyFill="1" applyBorder="1" applyAlignment="1" applyProtection="1">
      <alignment horizontal="left" vertical="top" wrapText="1"/>
    </xf>
    <xf numFmtId="0" fontId="22" fillId="0" borderId="0" xfId="15" applyNumberFormat="1" applyFont="1" applyFill="1" applyBorder="1" applyAlignment="1" applyProtection="1">
      <alignment horizontal="left" vertical="top" wrapText="1"/>
    </xf>
    <xf numFmtId="49" fontId="29" fillId="0" borderId="0" xfId="15" applyNumberFormat="1" applyFont="1" applyFill="1" applyBorder="1" applyAlignment="1" applyProtection="1">
      <alignment horizontal="center" vertical="top"/>
    </xf>
    <xf numFmtId="49" fontId="28" fillId="0" borderId="0" xfId="15" applyNumberFormat="1" applyFont="1" applyFill="1" applyBorder="1" applyAlignment="1" applyProtection="1">
      <alignment horizontal="left" vertical="top"/>
    </xf>
    <xf numFmtId="49" fontId="28" fillId="0" borderId="0" xfId="15" applyNumberFormat="1" applyFont="1" applyFill="1" applyBorder="1" applyAlignment="1" applyProtection="1">
      <alignment vertical="top" wrapText="1"/>
    </xf>
    <xf numFmtId="49" fontId="34" fillId="2" borderId="18" xfId="16" applyNumberFormat="1" applyFont="1" applyFill="1" applyBorder="1" applyAlignment="1">
      <alignment horizontal="center" vertical="center" wrapText="1"/>
    </xf>
    <xf numFmtId="0" fontId="31" fillId="0" borderId="19" xfId="16" applyBorder="1" applyAlignment="1">
      <alignment horizontal="center" vertical="center" wrapText="1"/>
    </xf>
    <xf numFmtId="0" fontId="31" fillId="0" borderId="20" xfId="16" applyBorder="1" applyAlignment="1">
      <alignment horizontal="center" vertical="center" wrapText="1"/>
    </xf>
    <xf numFmtId="0" fontId="34" fillId="2" borderId="18" xfId="16" applyFont="1" applyFill="1" applyBorder="1" applyAlignment="1">
      <alignment horizontal="center" vertical="center" wrapText="1"/>
    </xf>
    <xf numFmtId="0" fontId="22" fillId="0" borderId="18" xfId="16" applyNumberFormat="1" applyFont="1" applyFill="1" applyBorder="1" applyAlignment="1" applyProtection="1">
      <alignment vertical="top" wrapText="1"/>
    </xf>
    <xf numFmtId="0" fontId="31" fillId="0" borderId="19" xfId="16" applyBorder="1" applyAlignment="1">
      <alignment vertical="top" wrapText="1"/>
    </xf>
    <xf numFmtId="0" fontId="31" fillId="0" borderId="20" xfId="16" applyBorder="1" applyAlignment="1">
      <alignment vertical="top" wrapText="1"/>
    </xf>
    <xf numFmtId="0" fontId="34" fillId="2" borderId="18" xfId="16" applyFont="1" applyFill="1" applyBorder="1" applyAlignment="1">
      <alignment horizontal="center" vertical="center"/>
    </xf>
    <xf numFmtId="0" fontId="31" fillId="0" borderId="19" xfId="16" applyBorder="1" applyAlignment="1">
      <alignment horizontal="center" vertical="center"/>
    </xf>
    <xf numFmtId="0" fontId="31" fillId="0" borderId="20" xfId="16" applyBorder="1" applyAlignment="1">
      <alignment horizontal="center" vertical="center"/>
    </xf>
    <xf numFmtId="0" fontId="34" fillId="2" borderId="18" xfId="16" applyFont="1" applyFill="1" applyBorder="1" applyAlignment="1">
      <alignment vertical="center" wrapText="1"/>
    </xf>
    <xf numFmtId="0" fontId="31" fillId="0" borderId="19" xfId="16" applyBorder="1" applyAlignment="1">
      <alignment vertical="center" wrapText="1"/>
    </xf>
    <xf numFmtId="0" fontId="31" fillId="0" borderId="20" xfId="16" applyBorder="1" applyAlignment="1">
      <alignment vertical="center" wrapText="1"/>
    </xf>
    <xf numFmtId="0" fontId="22" fillId="0" borderId="18" xfId="16" applyNumberFormat="1" applyFont="1" applyFill="1" applyBorder="1" applyAlignment="1" applyProtection="1">
      <alignment vertical="center" wrapText="1"/>
    </xf>
    <xf numFmtId="49" fontId="32" fillId="2" borderId="0" xfId="16" applyNumberFormat="1" applyFont="1" applyFill="1" applyAlignment="1">
      <alignment horizontal="center"/>
    </xf>
    <xf numFmtId="0" fontId="35" fillId="2" borderId="1" xfId="16" applyFont="1" applyFill="1" applyBorder="1" applyAlignment="1">
      <alignment horizontal="center" wrapText="1"/>
    </xf>
  </cellXfs>
  <cellStyles count="20">
    <cellStyle name="Normal" xfId="12" xr:uid="{628BA32E-41C1-498B-A911-B93FD3E952DA}"/>
    <cellStyle name="S11" xfId="4" xr:uid="{00000000-0005-0000-0000-000000000000}"/>
    <cellStyle name="S7" xfId="2" xr:uid="{00000000-0005-0000-0000-000001000000}"/>
    <cellStyle name="S8" xfId="3" xr:uid="{00000000-0005-0000-0000-000002000000}"/>
    <cellStyle name="Гиперссылка 2" xfId="17" xr:uid="{43C5F700-7AB0-4ECF-A461-8D500E94D555}"/>
    <cellStyle name="Обычный" xfId="0" builtinId="0"/>
    <cellStyle name="Обычный 2" xfId="5" xr:uid="{00000000-0005-0000-0000-000004000000}"/>
    <cellStyle name="Обычный 2 2" xfId="6" xr:uid="{00000000-0005-0000-0000-000005000000}"/>
    <cellStyle name="Обычный 2 3" xfId="15" xr:uid="{FCDCCE6B-B3FF-42FA-A44B-6777F389D2E7}"/>
    <cellStyle name="Обычный 3" xfId="1" xr:uid="{00000000-0005-0000-0000-000006000000}"/>
    <cellStyle name="Обычный 4" xfId="10" xr:uid="{00000000-0005-0000-0000-000007000000}"/>
    <cellStyle name="Обычный 4 2" xfId="7" xr:uid="{00000000-0005-0000-0000-000008000000}"/>
    <cellStyle name="Обычный 4 2 2" xfId="8" xr:uid="{00000000-0005-0000-0000-000009000000}"/>
    <cellStyle name="Обычный 5" xfId="14" xr:uid="{75A9409E-5050-4085-8BEE-54D90B900F42}"/>
    <cellStyle name="Обычный 5 2" xfId="18" xr:uid="{8C3BC835-301C-4A01-85E2-F6EE25A8E558}"/>
    <cellStyle name="Обычный 6" xfId="16" xr:uid="{67B5FED5-4150-4B93-9C1B-51B27A298789}"/>
    <cellStyle name="Обычный 7" xfId="13" xr:uid="{3EA26C33-652A-49D8-AA2A-68D03D6ABDD8}"/>
    <cellStyle name="Стиль 1" xfId="9" xr:uid="{00000000-0005-0000-0000-00000A000000}"/>
    <cellStyle name="Финансовый" xfId="11" builtinId="3"/>
    <cellStyle name="Финансовый 2" xfId="19" xr:uid="{D9404B68-D254-47AC-A92E-9D9A548779A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r01083\AppData\Local\Microsoft\Windows\INetCache\Content.Outlook\YLGRAVU2\&#1057;&#1056;%20&#1052;&#1069;%20K_003-15-1-05.20-004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2021 г.  факт"/>
      <sheetName val="2021 обоснование факт"/>
      <sheetName val="2023 г. "/>
      <sheetName val="ОСР 02-01 23"/>
      <sheetName val="ОСР 09-01 23"/>
      <sheetName val="2024 г.  "/>
      <sheetName val="ОСР 02-01 24"/>
      <sheetName val="ОСР 09-01 24"/>
      <sheetName val="2025 г. "/>
      <sheetName val="ОСР 02-01 25"/>
      <sheetName val="ОСР 09-01 25"/>
      <sheetName val="2026 г. "/>
      <sheetName val="ОСР 02-01 26"/>
      <sheetName val="ОСР 09-01 26"/>
      <sheetName val="2027 г."/>
      <sheetName val="ОСР 02-01 27"/>
      <sheetName val="ОСР 09-01 27"/>
      <sheetName val="ЛСР 02-01-01"/>
      <sheetName val="ЛСР 02-02-02"/>
      <sheetName val="ЛСР 02-03-03"/>
      <sheetName val="ЛСР 02-04-04"/>
      <sheetName val="ЛСР 02-05-05"/>
      <sheetName val="ЛСР 02-06-06"/>
      <sheetName val="ЛСР 02-07-07"/>
      <sheetName val="ЛСР 02-08-08"/>
      <sheetName val="ЛСР 02-09-09"/>
      <sheetName val="ЛСР 09-01-10"/>
      <sheetName val="ЛСР 09-02-11"/>
      <sheetName val="ЛСР 09-03-12"/>
      <sheetName val="ЛСР 09-04-13"/>
      <sheetName val="ЛСР 09-05-14"/>
      <sheetName val="ЛСР 09-06-15"/>
      <sheetName val="ЛСР 09-07-16"/>
      <sheetName val="Источники ИЦИ"/>
      <sheetName val="Цены на ОБ и МАТ"/>
      <sheetName val="Табл.1"/>
    </sheetNames>
    <sheetDataSet>
      <sheetData sheetId="0"/>
      <sheetData sheetId="1">
        <row r="41">
          <cell r="E41">
            <v>68895.81</v>
          </cell>
          <cell r="H41">
            <v>202136.93</v>
          </cell>
        </row>
      </sheetData>
      <sheetData sheetId="2"/>
      <sheetData sheetId="3">
        <row r="41">
          <cell r="D41">
            <v>0</v>
          </cell>
        </row>
      </sheetData>
      <sheetData sheetId="4"/>
      <sheetData sheetId="5"/>
      <sheetData sheetId="6">
        <row r="41">
          <cell r="D41">
            <v>0</v>
          </cell>
        </row>
      </sheetData>
      <sheetData sheetId="7"/>
      <sheetData sheetId="8"/>
      <sheetData sheetId="9">
        <row r="41">
          <cell r="D41">
            <v>0</v>
          </cell>
        </row>
      </sheetData>
      <sheetData sheetId="10"/>
      <sheetData sheetId="11"/>
      <sheetData sheetId="12">
        <row r="41">
          <cell r="D41">
            <v>0</v>
          </cell>
        </row>
      </sheetData>
      <sheetData sheetId="13"/>
      <sheetData sheetId="14"/>
      <sheetData sheetId="15">
        <row r="41">
          <cell r="D41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sprgroup.ru/" TargetMode="External"/><Relationship Id="rId18" Type="http://schemas.openxmlformats.org/officeDocument/2006/relationships/hyperlink" Target="https://nag.ru/" TargetMode="External"/><Relationship Id="rId26" Type="http://schemas.openxmlformats.org/officeDocument/2006/relationships/hyperlink" Target="https://www.asprgroup.ru/" TargetMode="External"/><Relationship Id="rId39" Type="http://schemas.openxmlformats.org/officeDocument/2006/relationships/hyperlink" Target="https://dekada-electro.ru/" TargetMode="External"/><Relationship Id="rId21" Type="http://schemas.openxmlformats.org/officeDocument/2006/relationships/hyperlink" Target="https://spb.regmarkets.ru/product/hyperline-pc-lpt-sftp-rj45-rj45-c6a-3m-lszh-yl-patch-kord-363278417/" TargetMode="External"/><Relationship Id="rId34" Type="http://schemas.openxmlformats.org/officeDocument/2006/relationships/hyperlink" Target="http://04kv.com/" TargetMode="External"/><Relationship Id="rId7" Type="http://schemas.openxmlformats.org/officeDocument/2006/relationships/hyperlink" Target="https://www.asprgroup.ru/" TargetMode="External"/><Relationship Id="rId12" Type="http://schemas.openxmlformats.org/officeDocument/2006/relationships/hyperlink" Target="https://nag.ru/" TargetMode="External"/><Relationship Id="rId17" Type="http://schemas.openxmlformats.org/officeDocument/2006/relationships/hyperlink" Target="http://www.ematy.ru/" TargetMode="External"/><Relationship Id="rId25" Type="http://schemas.openxmlformats.org/officeDocument/2006/relationships/hyperlink" Target="http://04kv.com/" TargetMode="External"/><Relationship Id="rId33" Type="http://schemas.openxmlformats.org/officeDocument/2006/relationships/hyperlink" Target="https://dekada-electro.ru/" TargetMode="External"/><Relationship Id="rId38" Type="http://schemas.openxmlformats.org/officeDocument/2006/relationships/hyperlink" Target="https://www.asprgroup.ru/" TargetMode="External"/><Relationship Id="rId2" Type="http://schemas.openxmlformats.org/officeDocument/2006/relationships/hyperlink" Target="http://www.lan-art.ru/" TargetMode="External"/><Relationship Id="rId16" Type="http://schemas.openxmlformats.org/officeDocument/2006/relationships/hyperlink" Target="https://www.asprgroup.ru/" TargetMode="External"/><Relationship Id="rId20" Type="http://schemas.openxmlformats.org/officeDocument/2006/relationships/hyperlink" Target="https://spb.vseinstrumenti.ru/electrika-i-svet/komponenty-sks/patch-kordy/mednye/rj45-rj45/rexant/utp-5e-kat-litoj-10m-seryj-10sht-18-1009/" TargetMode="External"/><Relationship Id="rId29" Type="http://schemas.openxmlformats.org/officeDocument/2006/relationships/hyperlink" Target="https://www.asprgroup.ru/" TargetMode="External"/><Relationship Id="rId1" Type="http://schemas.openxmlformats.org/officeDocument/2006/relationships/hyperlink" Target="https://severkabel.ru/" TargetMode="External"/><Relationship Id="rId6" Type="http://schemas.openxmlformats.org/officeDocument/2006/relationships/hyperlink" Target="https://nag.ru/" TargetMode="External"/><Relationship Id="rId11" Type="http://schemas.openxmlformats.org/officeDocument/2006/relationships/hyperlink" Target="http://www.lan-art.ru/" TargetMode="External"/><Relationship Id="rId24" Type="http://schemas.openxmlformats.org/officeDocument/2006/relationships/hyperlink" Target="https://dekada-electro.ru/" TargetMode="External"/><Relationship Id="rId32" Type="http://schemas.openxmlformats.org/officeDocument/2006/relationships/hyperlink" Target="https://www.asprgroup.ru/" TargetMode="External"/><Relationship Id="rId37" Type="http://schemas.openxmlformats.org/officeDocument/2006/relationships/hyperlink" Target="http://04kv.com/" TargetMode="External"/><Relationship Id="rId40" Type="http://schemas.openxmlformats.org/officeDocument/2006/relationships/printerSettings" Target="../printerSettings/printerSettings21.bin"/><Relationship Id="rId5" Type="http://schemas.openxmlformats.org/officeDocument/2006/relationships/hyperlink" Target="https://dekada-electro.ru/" TargetMode="External"/><Relationship Id="rId15" Type="http://schemas.openxmlformats.org/officeDocument/2006/relationships/hyperlink" Target="https://nag.ru/" TargetMode="External"/><Relationship Id="rId23" Type="http://schemas.openxmlformats.org/officeDocument/2006/relationships/hyperlink" Target="https://www.asprgroup.ru/" TargetMode="External"/><Relationship Id="rId28" Type="http://schemas.openxmlformats.org/officeDocument/2006/relationships/hyperlink" Target="http://04kv.com/" TargetMode="External"/><Relationship Id="rId36" Type="http://schemas.openxmlformats.org/officeDocument/2006/relationships/hyperlink" Target="https://dekada-electro.ru/" TargetMode="External"/><Relationship Id="rId10" Type="http://schemas.openxmlformats.org/officeDocument/2006/relationships/hyperlink" Target="https://www.asprgroup.ru/" TargetMode="External"/><Relationship Id="rId19" Type="http://schemas.openxmlformats.org/officeDocument/2006/relationships/hyperlink" Target="https://www.asprgroup.ru/" TargetMode="External"/><Relationship Id="rId31" Type="http://schemas.openxmlformats.org/officeDocument/2006/relationships/hyperlink" Target="http://04kv.com/" TargetMode="External"/><Relationship Id="rId4" Type="http://schemas.openxmlformats.org/officeDocument/2006/relationships/hyperlink" Target="https://www.asprgroup.ru/" TargetMode="External"/><Relationship Id="rId9" Type="http://schemas.openxmlformats.org/officeDocument/2006/relationships/hyperlink" Target="https://nag.ru/" TargetMode="External"/><Relationship Id="rId14" Type="http://schemas.openxmlformats.org/officeDocument/2006/relationships/hyperlink" Target="http://www.lan-art.ru/" TargetMode="External"/><Relationship Id="rId22" Type="http://schemas.openxmlformats.org/officeDocument/2006/relationships/hyperlink" Target="http://04kv.com/" TargetMode="External"/><Relationship Id="rId27" Type="http://schemas.openxmlformats.org/officeDocument/2006/relationships/hyperlink" Target="https://dekada-electro.ru/" TargetMode="External"/><Relationship Id="rId30" Type="http://schemas.openxmlformats.org/officeDocument/2006/relationships/hyperlink" Target="https://dekada-electro.ru/" TargetMode="External"/><Relationship Id="rId35" Type="http://schemas.openxmlformats.org/officeDocument/2006/relationships/hyperlink" Target="https://www.asprgroup.ru/" TargetMode="External"/><Relationship Id="rId8" Type="http://schemas.openxmlformats.org/officeDocument/2006/relationships/hyperlink" Target="http://www.lan-art.ru/" TargetMode="External"/><Relationship Id="rId3" Type="http://schemas.openxmlformats.org/officeDocument/2006/relationships/hyperlink" Target="http://04kv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998DB-84DE-4BCE-BC41-6C158D8BF279}">
  <sheetPr>
    <tabColor rgb="FF92D050"/>
    <pageSetUpPr fitToPage="1"/>
  </sheetPr>
  <dimension ref="A1:K32"/>
  <sheetViews>
    <sheetView showOutlineSymbols="0" showWhiteSpace="0" topLeftCell="A4" zoomScale="70" zoomScaleNormal="70" zoomScaleSheetLayoutView="70" workbookViewId="0">
      <selection activeCell="F31" sqref="F31"/>
    </sheetView>
  </sheetViews>
  <sheetFormatPr defaultColWidth="10.28515625" defaultRowHeight="15.75" x14ac:dyDescent="0.25"/>
  <cols>
    <col min="1" max="1" width="25.85546875" style="66" customWidth="1"/>
    <col min="2" max="2" width="37.7109375" style="66" bestFit="1" customWidth="1"/>
    <col min="3" max="3" width="68.5703125" style="66" bestFit="1" customWidth="1"/>
    <col min="4" max="4" width="19.28515625" style="66" customWidth="1"/>
    <col min="5" max="5" width="18" style="66" customWidth="1"/>
    <col min="6" max="6" width="20" style="66" customWidth="1"/>
    <col min="7" max="7" width="18.28515625" style="66" customWidth="1"/>
    <col min="8" max="8" width="18.7109375" style="66" customWidth="1"/>
    <col min="9" max="10" width="21.28515625" style="66" customWidth="1"/>
    <col min="11" max="11" width="17.28515625" style="66" customWidth="1"/>
    <col min="12" max="16384" width="10.28515625" style="66"/>
  </cols>
  <sheetData>
    <row r="1" spans="1:11" x14ac:dyDescent="0.25">
      <c r="A1" s="65" t="s">
        <v>49</v>
      </c>
      <c r="B1" s="65"/>
      <c r="C1" s="65"/>
      <c r="D1" s="65"/>
    </row>
    <row r="2" spans="1:11" x14ac:dyDescent="0.25">
      <c r="A2" s="67"/>
      <c r="B2" s="67" t="s">
        <v>25</v>
      </c>
      <c r="C2" s="68" t="s">
        <v>79</v>
      </c>
      <c r="D2" s="69"/>
    </row>
    <row r="3" spans="1:11" x14ac:dyDescent="0.25">
      <c r="A3" s="70"/>
      <c r="B3" s="70"/>
      <c r="C3" s="70" t="s">
        <v>26</v>
      </c>
      <c r="D3" s="71"/>
    </row>
    <row r="4" spans="1:11" x14ac:dyDescent="0.25">
      <c r="A4" s="67"/>
      <c r="B4" s="67"/>
      <c r="C4" s="67"/>
      <c r="D4" s="69"/>
    </row>
    <row r="5" spans="1:11" x14ac:dyDescent="0.25">
      <c r="A5" s="67"/>
      <c r="B5" s="67"/>
      <c r="C5" s="67"/>
      <c r="D5" s="69"/>
    </row>
    <row r="6" spans="1:11" x14ac:dyDescent="0.25">
      <c r="A6" s="67"/>
      <c r="B6" s="72" t="s">
        <v>80</v>
      </c>
      <c r="C6" s="73">
        <f>C25</f>
        <v>19964.210780000001</v>
      </c>
      <c r="D6" s="69"/>
    </row>
    <row r="7" spans="1:11" s="75" customFormat="1" x14ac:dyDescent="0.25">
      <c r="A7" s="69"/>
      <c r="B7" s="69"/>
      <c r="C7" s="74"/>
      <c r="D7" s="69"/>
    </row>
    <row r="8" spans="1:11" x14ac:dyDescent="0.25">
      <c r="A8" s="67"/>
      <c r="B8" s="67"/>
      <c r="C8" s="74"/>
      <c r="D8" s="69"/>
    </row>
    <row r="9" spans="1:11" x14ac:dyDescent="0.25">
      <c r="A9" s="67"/>
      <c r="B9" s="67"/>
      <c r="C9" s="76"/>
      <c r="D9" s="69"/>
    </row>
    <row r="10" spans="1:11" x14ac:dyDescent="0.25">
      <c r="A10" s="67"/>
      <c r="B10" s="77" t="s">
        <v>81</v>
      </c>
      <c r="D10" s="69"/>
    </row>
    <row r="11" spans="1:11" x14ac:dyDescent="0.25">
      <c r="A11" s="67"/>
      <c r="B11" s="67"/>
      <c r="C11" s="77"/>
      <c r="D11" s="69"/>
    </row>
    <row r="12" spans="1:11" x14ac:dyDescent="0.25">
      <c r="A12" s="78"/>
      <c r="B12" s="78"/>
      <c r="C12" s="78" t="s">
        <v>82</v>
      </c>
      <c r="D12" s="79"/>
    </row>
    <row r="13" spans="1:11" x14ac:dyDescent="0.25">
      <c r="A13" s="67"/>
      <c r="B13" s="67"/>
      <c r="C13" s="67"/>
      <c r="D13" s="69"/>
    </row>
    <row r="14" spans="1:11" ht="54" customHeight="1" x14ac:dyDescent="0.25">
      <c r="A14" s="67"/>
      <c r="B14" s="287" t="s">
        <v>430</v>
      </c>
      <c r="C14" s="287"/>
      <c r="D14" s="69"/>
    </row>
    <row r="15" spans="1:11" x14ac:dyDescent="0.25">
      <c r="A15" s="275"/>
      <c r="B15" s="289" t="s">
        <v>436</v>
      </c>
      <c r="C15" s="289"/>
      <c r="D15" s="286"/>
      <c r="E15" s="286"/>
      <c r="F15" s="286"/>
      <c r="G15" s="286"/>
      <c r="H15" s="286"/>
      <c r="I15" s="286"/>
      <c r="J15" s="280"/>
      <c r="K15" s="279"/>
    </row>
    <row r="16" spans="1:11" x14ac:dyDescent="0.25">
      <c r="A16" s="67"/>
      <c r="B16" s="67"/>
      <c r="C16" s="67"/>
      <c r="D16" s="67" t="s">
        <v>83</v>
      </c>
    </row>
    <row r="17" spans="1:11" x14ac:dyDescent="0.25">
      <c r="A17" s="80" t="s">
        <v>84</v>
      </c>
      <c r="B17" s="80" t="s">
        <v>85</v>
      </c>
      <c r="C17" s="80" t="s">
        <v>86</v>
      </c>
      <c r="D17" s="81">
        <v>2022</v>
      </c>
      <c r="E17" s="81">
        <v>2023</v>
      </c>
      <c r="F17" s="81">
        <v>2024</v>
      </c>
      <c r="G17" s="81">
        <v>2025</v>
      </c>
      <c r="H17" s="81">
        <v>2026</v>
      </c>
      <c r="I17" s="81">
        <v>2027</v>
      </c>
      <c r="J17" s="81">
        <v>2028</v>
      </c>
    </row>
    <row r="18" spans="1:11" x14ac:dyDescent="0.25">
      <c r="A18" s="80">
        <v>1</v>
      </c>
      <c r="B18" s="80">
        <v>2</v>
      </c>
      <c r="C18" s="80">
        <v>3</v>
      </c>
      <c r="D18" s="81">
        <v>6</v>
      </c>
      <c r="E18" s="81">
        <v>7</v>
      </c>
      <c r="F18" s="81">
        <v>8</v>
      </c>
      <c r="G18" s="81">
        <v>9</v>
      </c>
      <c r="H18" s="81">
        <v>10</v>
      </c>
      <c r="I18" s="81">
        <v>11</v>
      </c>
      <c r="J18" s="81">
        <v>12</v>
      </c>
    </row>
    <row r="19" spans="1:11" x14ac:dyDescent="0.25">
      <c r="A19" s="80">
        <v>1</v>
      </c>
      <c r="B19" s="82" t="s">
        <v>87</v>
      </c>
      <c r="C19" s="83">
        <f>SUM(C20+C21+C22)</f>
        <v>16636.84231</v>
      </c>
      <c r="D19" s="83">
        <f t="shared" ref="D19:I19" si="0">SUM(D20+D21+D22)</f>
        <v>3784.8435199999999</v>
      </c>
      <c r="E19" s="83">
        <f>SUM(E20+E21+E22)</f>
        <v>5091.9287899999999</v>
      </c>
      <c r="F19" s="83">
        <f t="shared" si="0"/>
        <v>2342.9038799999998</v>
      </c>
      <c r="G19" s="83">
        <f t="shared" si="0"/>
        <v>2143.3233399999999</v>
      </c>
      <c r="H19" s="83">
        <f t="shared" si="0"/>
        <v>1972.77331</v>
      </c>
      <c r="I19" s="83">
        <f t="shared" si="0"/>
        <v>635.30562999999995</v>
      </c>
      <c r="J19" s="83">
        <f t="shared" ref="J19" si="1">SUM(J20+J21+J22)</f>
        <v>665.76383999999996</v>
      </c>
    </row>
    <row r="20" spans="1:11" x14ac:dyDescent="0.25">
      <c r="A20" s="84" t="s">
        <v>88</v>
      </c>
      <c r="B20" s="82" t="s">
        <v>89</v>
      </c>
      <c r="C20" s="83">
        <f>SUM(D20:J20)</f>
        <v>3068.79826</v>
      </c>
      <c r="D20" s="85">
        <f>'2022г (факт)'!E41/1000</f>
        <v>644.73800000000006</v>
      </c>
      <c r="E20" s="85">
        <f>'2023г'!E41/1000</f>
        <v>962.75603000000001</v>
      </c>
      <c r="F20" s="85">
        <f>'2024г'!E41/1000</f>
        <v>441.10309000000001</v>
      </c>
      <c r="G20" s="85">
        <f>('2025г'!E41)/1000</f>
        <v>405.64391999999998</v>
      </c>
      <c r="H20" s="85">
        <f>'2026г'!E41/1000</f>
        <v>373.00196</v>
      </c>
      <c r="I20" s="85">
        <f>'2027г'!E41/1000</f>
        <v>117.95021</v>
      </c>
      <c r="J20" s="85">
        <f>'2028г'!E41/1000</f>
        <v>123.60505000000001</v>
      </c>
    </row>
    <row r="21" spans="1:11" x14ac:dyDescent="0.25">
      <c r="A21" s="80" t="s">
        <v>90</v>
      </c>
      <c r="B21" s="82" t="s">
        <v>91</v>
      </c>
      <c r="C21" s="83">
        <f>SUM(D21:J21)</f>
        <v>5062.6008300000003</v>
      </c>
      <c r="D21" s="85">
        <f>'2022г (факт)'!F41/1000</f>
        <v>1067.1590000000001</v>
      </c>
      <c r="E21" s="85">
        <f>'2023г'!F41/1000</f>
        <v>1564.01467</v>
      </c>
      <c r="F21" s="85">
        <f>'2024г'!F41/1000</f>
        <v>734.82426999999996</v>
      </c>
      <c r="G21" s="85">
        <f>'2025г'!F41/1000</f>
        <v>655.14309000000003</v>
      </c>
      <c r="H21" s="85">
        <f>'2026г'!F41/1000</f>
        <v>605.94845999999995</v>
      </c>
      <c r="I21" s="85">
        <f>'2027г'!F41/1000</f>
        <v>212.65798000000001</v>
      </c>
      <c r="J21" s="85">
        <f>'2028г'!F41/1000</f>
        <v>222.85336000000001</v>
      </c>
    </row>
    <row r="22" spans="1:11" x14ac:dyDescent="0.25">
      <c r="A22" s="80" t="s">
        <v>92</v>
      </c>
      <c r="B22" s="82" t="s">
        <v>93</v>
      </c>
      <c r="C22" s="83">
        <f>SUM(D22:J22)</f>
        <v>8505.4432199999992</v>
      </c>
      <c r="D22" s="85">
        <f>'2022г (факт)'!G41/1000</f>
        <v>2072.94652</v>
      </c>
      <c r="E22" s="85">
        <f>'2023г'!G41/1000</f>
        <v>2565.1580899999999</v>
      </c>
      <c r="F22" s="85">
        <f>'2024г'!G41/1000</f>
        <v>1166.9765199999999</v>
      </c>
      <c r="G22" s="85">
        <f>'2025г'!G41/1000</f>
        <v>1082.5363299999999</v>
      </c>
      <c r="H22" s="85">
        <f>'2026г'!G41/1000</f>
        <v>993.82289000000003</v>
      </c>
      <c r="I22" s="85">
        <f>'2027г'!G41/1000</f>
        <v>304.69743999999997</v>
      </c>
      <c r="J22" s="85">
        <f>'2028г'!G41/1000</f>
        <v>319.30543</v>
      </c>
    </row>
    <row r="23" spans="1:11" ht="31.5" x14ac:dyDescent="0.25">
      <c r="A23" s="80">
        <v>2</v>
      </c>
      <c r="B23" s="82" t="s">
        <v>94</v>
      </c>
      <c r="C23" s="83">
        <f>SUM(D23:J23)</f>
        <v>19964.210780000001</v>
      </c>
      <c r="D23" s="83">
        <f>D19+D24</f>
        <v>4541.8122199999998</v>
      </c>
      <c r="E23" s="83">
        <f>E19+E24</f>
        <v>6110.3145500000001</v>
      </c>
      <c r="F23" s="83">
        <f t="shared" ref="F23:I23" si="2">F19+F24</f>
        <v>2811.4846600000001</v>
      </c>
      <c r="G23" s="83">
        <f t="shared" si="2"/>
        <v>2571.98801</v>
      </c>
      <c r="H23" s="83">
        <f t="shared" si="2"/>
        <v>2367.3279699999998</v>
      </c>
      <c r="I23" s="83">
        <f t="shared" si="2"/>
        <v>762.36676</v>
      </c>
      <c r="J23" s="83">
        <f t="shared" ref="J23" si="3">J19+J24</f>
        <v>798.91660999999999</v>
      </c>
    </row>
    <row r="24" spans="1:11" ht="33.75" customHeight="1" x14ac:dyDescent="0.25">
      <c r="A24" s="80" t="s">
        <v>95</v>
      </c>
      <c r="B24" s="82" t="s">
        <v>96</v>
      </c>
      <c r="C24" s="83">
        <f>(C19-'[1]2021 г.  факт'!H41/1000)*0.2</f>
        <v>3286.9410800000001</v>
      </c>
      <c r="D24" s="85">
        <f>D19*0.2</f>
        <v>756.96870000000001</v>
      </c>
      <c r="E24" s="85">
        <f t="shared" ref="E24:I24" si="4">E19*0.2</f>
        <v>1018.38576</v>
      </c>
      <c r="F24" s="85">
        <f t="shared" si="4"/>
        <v>468.58078</v>
      </c>
      <c r="G24" s="85">
        <f t="shared" si="4"/>
        <v>428.66467</v>
      </c>
      <c r="H24" s="85">
        <f t="shared" si="4"/>
        <v>394.55466000000001</v>
      </c>
      <c r="I24" s="85">
        <f t="shared" si="4"/>
        <v>127.06113000000001</v>
      </c>
      <c r="J24" s="85">
        <f t="shared" ref="J24" si="5">J19*0.2</f>
        <v>133.15277</v>
      </c>
    </row>
    <row r="25" spans="1:11" ht="34.5" customHeight="1" x14ac:dyDescent="0.25">
      <c r="A25" s="80">
        <v>3</v>
      </c>
      <c r="B25" s="86" t="s">
        <v>97</v>
      </c>
      <c r="C25" s="87">
        <f>C23</f>
        <v>19964.210780000001</v>
      </c>
      <c r="D25" s="88">
        <f>D23</f>
        <v>4541.8122199999998</v>
      </c>
      <c r="E25" s="88">
        <f>E23</f>
        <v>6110.3145500000001</v>
      </c>
      <c r="F25" s="88">
        <f>F23</f>
        <v>2811.4846600000001</v>
      </c>
      <c r="G25" s="88">
        <f t="shared" ref="G25:I25" si="6">G23</f>
        <v>2571.98801</v>
      </c>
      <c r="H25" s="88">
        <f t="shared" si="6"/>
        <v>2367.3279699999998</v>
      </c>
      <c r="I25" s="88">
        <f t="shared" si="6"/>
        <v>762.36676</v>
      </c>
      <c r="J25" s="88">
        <f t="shared" ref="J25" si="7">J23</f>
        <v>798.91660999999999</v>
      </c>
      <c r="K25" s="279"/>
    </row>
    <row r="26" spans="1:11" x14ac:dyDescent="0.25">
      <c r="A26" s="89"/>
      <c r="B26" s="90"/>
      <c r="C26" s="91"/>
      <c r="D26" s="92"/>
    </row>
    <row r="27" spans="1:11" x14ac:dyDescent="0.25">
      <c r="A27" s="89"/>
      <c r="B27" s="90"/>
      <c r="C27" s="91"/>
      <c r="D27" s="92"/>
      <c r="I27" s="277"/>
      <c r="J27" s="277"/>
      <c r="K27" s="278"/>
    </row>
    <row r="28" spans="1:11" x14ac:dyDescent="0.25">
      <c r="A28" s="89"/>
      <c r="B28" s="90"/>
      <c r="C28" s="91"/>
      <c r="D28" s="67"/>
      <c r="K28" s="278"/>
    </row>
    <row r="29" spans="1:11" x14ac:dyDescent="0.25">
      <c r="B29" s="66" t="s">
        <v>98</v>
      </c>
      <c r="K29" s="276"/>
    </row>
    <row r="30" spans="1:11" x14ac:dyDescent="0.25">
      <c r="B30" s="66" t="s">
        <v>99</v>
      </c>
    </row>
    <row r="31" spans="1:11" ht="35.25" customHeight="1" x14ac:dyDescent="0.25">
      <c r="B31" s="288" t="s">
        <v>100</v>
      </c>
      <c r="C31" s="288"/>
      <c r="D31" s="93"/>
    </row>
    <row r="32" spans="1:11" s="93" customFormat="1" ht="32.25" customHeight="1" x14ac:dyDescent="0.2">
      <c r="B32" s="288" t="s">
        <v>101</v>
      </c>
      <c r="C32" s="288"/>
      <c r="J32" s="281"/>
    </row>
  </sheetData>
  <mergeCells count="5">
    <mergeCell ref="D15:I15"/>
    <mergeCell ref="B14:C14"/>
    <mergeCell ref="B31:C31"/>
    <mergeCell ref="B32:C32"/>
    <mergeCell ref="B15:C15"/>
  </mergeCells>
  <pageMargins left="0.25" right="0.25" top="0.75" bottom="0.75" header="0.3" footer="0.3"/>
  <pageSetup paperSize="9" scale="6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08EDD-9CD0-4309-91F0-E9D0E932F890}">
  <sheetPr>
    <pageSetUpPr fitToPage="1"/>
  </sheetPr>
  <dimension ref="A1:R30"/>
  <sheetViews>
    <sheetView showOutlineSymbols="0" showWhiteSpace="0" topLeftCell="E1" zoomScale="70" zoomScaleNormal="70" zoomScaleSheetLayoutView="85" workbookViewId="0">
      <selection activeCell="J24" sqref="J24:J28"/>
    </sheetView>
  </sheetViews>
  <sheetFormatPr defaultRowHeight="15.75" x14ac:dyDescent="0.25"/>
  <cols>
    <col min="1" max="1" width="18.42578125" style="185" customWidth="1"/>
    <col min="2" max="2" width="28.5703125" style="185" bestFit="1" customWidth="1"/>
    <col min="3" max="3" width="68.5703125" style="185" bestFit="1" customWidth="1"/>
    <col min="4" max="4" width="19" style="185" customWidth="1"/>
    <col min="5" max="6" width="17.140625" style="185" bestFit="1" customWidth="1"/>
    <col min="7" max="7" width="19.85546875" style="185" customWidth="1"/>
    <col min="8" max="8" width="19" style="185" customWidth="1"/>
    <col min="9" max="9" width="9.140625" style="207"/>
    <col min="10" max="10" width="13" style="185" customWidth="1"/>
    <col min="11" max="11" width="9.140625" style="185" customWidth="1"/>
    <col min="12" max="14" width="11.140625" style="185" customWidth="1"/>
    <col min="15" max="15" width="15.85546875" style="185" customWidth="1"/>
    <col min="16" max="16" width="9.140625" style="185" customWidth="1"/>
    <col min="17" max="17" width="16" style="185" customWidth="1"/>
    <col min="18" max="16384" width="9.140625" style="185"/>
  </cols>
  <sheetData>
    <row r="1" spans="1:18" x14ac:dyDescent="0.25">
      <c r="A1" s="183"/>
      <c r="B1" s="184"/>
      <c r="C1" s="183"/>
      <c r="D1" s="183"/>
      <c r="E1" s="183"/>
      <c r="F1" s="183"/>
      <c r="G1" s="183"/>
      <c r="H1" s="183"/>
    </row>
    <row r="2" spans="1:18" x14ac:dyDescent="0.25">
      <c r="A2" s="184" t="s">
        <v>106</v>
      </c>
      <c r="B2" s="186"/>
    </row>
    <row r="3" spans="1:18" ht="33.75" customHeight="1" x14ac:dyDescent="0.25">
      <c r="A3" s="187"/>
      <c r="B3" s="188" t="s">
        <v>409</v>
      </c>
      <c r="C3" s="328" t="s">
        <v>425</v>
      </c>
      <c r="D3" s="329"/>
      <c r="E3" s="329"/>
      <c r="F3" s="329"/>
      <c r="G3" s="329"/>
      <c r="H3" s="329"/>
    </row>
    <row r="4" spans="1:18" x14ac:dyDescent="0.25">
      <c r="A4" s="184" t="s">
        <v>106</v>
      </c>
      <c r="B4" s="186"/>
    </row>
    <row r="5" spans="1:18" x14ac:dyDescent="0.25">
      <c r="A5" s="184" t="s">
        <v>106</v>
      </c>
      <c r="B5" s="186"/>
    </row>
    <row r="6" spans="1:18" x14ac:dyDescent="0.25">
      <c r="A6" s="183"/>
      <c r="B6" s="184"/>
      <c r="C6" s="183" t="s">
        <v>410</v>
      </c>
      <c r="D6" s="183"/>
      <c r="E6" s="183"/>
      <c r="F6" s="183"/>
      <c r="G6" s="183"/>
      <c r="H6" s="183"/>
    </row>
    <row r="7" spans="1:18" x14ac:dyDescent="0.25">
      <c r="A7" s="184" t="s">
        <v>106</v>
      </c>
      <c r="B7" s="186"/>
    </row>
    <row r="8" spans="1:18" x14ac:dyDescent="0.25">
      <c r="A8" s="187"/>
      <c r="B8" s="188" t="s">
        <v>411</v>
      </c>
      <c r="C8" s="187" t="s">
        <v>412</v>
      </c>
      <c r="D8" s="187"/>
      <c r="E8" s="187"/>
      <c r="F8" s="187"/>
      <c r="G8" s="187"/>
      <c r="H8" s="187"/>
    </row>
    <row r="9" spans="1:18" x14ac:dyDescent="0.25">
      <c r="A9" s="184" t="s">
        <v>106</v>
      </c>
      <c r="B9" s="186"/>
    </row>
    <row r="10" spans="1:18" x14ac:dyDescent="0.25">
      <c r="A10" s="184" t="s">
        <v>106</v>
      </c>
    </row>
    <row r="11" spans="1:18" x14ac:dyDescent="0.25">
      <c r="A11" s="188" t="s">
        <v>413</v>
      </c>
      <c r="B11" s="188"/>
      <c r="C11" s="188"/>
      <c r="D11" s="188"/>
      <c r="E11" s="188"/>
      <c r="F11" s="188"/>
      <c r="G11" s="188"/>
      <c r="H11" s="188"/>
    </row>
    <row r="12" spans="1:18" x14ac:dyDescent="0.25">
      <c r="A12" s="330" t="s">
        <v>84</v>
      </c>
      <c r="B12" s="330" t="s">
        <v>127</v>
      </c>
      <c r="C12" s="330" t="s">
        <v>414</v>
      </c>
      <c r="D12" s="330" t="s">
        <v>415</v>
      </c>
      <c r="E12" s="330" t="s">
        <v>106</v>
      </c>
      <c r="F12" s="330" t="s">
        <v>106</v>
      </c>
      <c r="G12" s="330" t="s">
        <v>106</v>
      </c>
      <c r="H12" s="330" t="s">
        <v>106</v>
      </c>
    </row>
    <row r="13" spans="1:18" ht="31.5" x14ac:dyDescent="0.25">
      <c r="A13" s="330" t="s">
        <v>106</v>
      </c>
      <c r="B13" s="330" t="s">
        <v>106</v>
      </c>
      <c r="C13" s="330" t="s">
        <v>106</v>
      </c>
      <c r="D13" s="189" t="s">
        <v>416</v>
      </c>
      <c r="E13" s="189" t="s">
        <v>2</v>
      </c>
      <c r="F13" s="189" t="s">
        <v>124</v>
      </c>
      <c r="G13" s="189" t="s">
        <v>126</v>
      </c>
      <c r="H13" s="189" t="s">
        <v>136</v>
      </c>
    </row>
    <row r="14" spans="1:18" x14ac:dyDescent="0.25">
      <c r="A14" s="189">
        <v>1</v>
      </c>
      <c r="B14" s="189">
        <v>2</v>
      </c>
      <c r="C14" s="189">
        <v>3</v>
      </c>
      <c r="D14" s="189">
        <v>4</v>
      </c>
      <c r="E14" s="189">
        <v>5</v>
      </c>
      <c r="F14" s="189">
        <v>6</v>
      </c>
      <c r="G14" s="189">
        <v>7</v>
      </c>
      <c r="H14" s="189">
        <v>8</v>
      </c>
      <c r="J14" s="190" t="s">
        <v>142</v>
      </c>
      <c r="K14" s="190" t="s">
        <v>143</v>
      </c>
      <c r="L14" s="190" t="s">
        <v>417</v>
      </c>
      <c r="M14" s="190" t="s">
        <v>418</v>
      </c>
      <c r="N14" s="190" t="s">
        <v>419</v>
      </c>
      <c r="O14" s="190" t="s">
        <v>44</v>
      </c>
      <c r="P14" s="190"/>
      <c r="Q14" s="190"/>
    </row>
    <row r="15" spans="1:18" ht="25.5" x14ac:dyDescent="0.25">
      <c r="A15" s="211">
        <v>1</v>
      </c>
      <c r="B15" s="41" t="s">
        <v>56</v>
      </c>
      <c r="C15" s="41" t="s">
        <v>57</v>
      </c>
      <c r="D15" s="211"/>
      <c r="E15" s="204">
        <f>'02-01-01'!N209*I15</f>
        <v>301718.90000000002</v>
      </c>
      <c r="F15" s="211">
        <f>'02-01-01'!N217*I15</f>
        <v>466882.57</v>
      </c>
      <c r="G15" s="211"/>
      <c r="H15" s="191">
        <f t="shared" ref="H15:H16" si="0">SUM(D15:G15)</f>
        <v>768601.47</v>
      </c>
      <c r="I15" s="59">
        <v>7</v>
      </c>
      <c r="J15" s="205">
        <f>'02-01-01'!N218</f>
        <v>11518.96</v>
      </c>
      <c r="K15" s="206">
        <f>'02-01-01'!N212-'02-01-01'!N213</f>
        <v>724.66</v>
      </c>
      <c r="L15" s="205">
        <f>'02-01-01'!N214</f>
        <v>14271.83</v>
      </c>
      <c r="M15" s="205">
        <f>'02-01-01'!N219</f>
        <v>10868.76</v>
      </c>
      <c r="N15" s="205">
        <f>'02-01-01'!N220</f>
        <v>5718.49</v>
      </c>
      <c r="O15" s="205">
        <f>'02-01-01'!N217</f>
        <v>66697.509999999995</v>
      </c>
      <c r="P15" s="190"/>
      <c r="Q15" s="192">
        <f t="shared" ref="Q15:Q16" si="1">SUM(J15:O15)</f>
        <v>109800.21</v>
      </c>
      <c r="R15" s="273">
        <v>7</v>
      </c>
    </row>
    <row r="16" spans="1:18" ht="25.5" x14ac:dyDescent="0.25">
      <c r="A16" s="211">
        <v>2</v>
      </c>
      <c r="B16" s="41" t="s">
        <v>58</v>
      </c>
      <c r="C16" s="41" t="s">
        <v>59</v>
      </c>
      <c r="D16" s="211"/>
      <c r="E16" s="204">
        <f>'02-01-02'!N257*I16</f>
        <v>50032.72</v>
      </c>
      <c r="F16" s="204">
        <f>'02-01-02'!N265*I16</f>
        <v>101220.72</v>
      </c>
      <c r="G16" s="211"/>
      <c r="H16" s="191">
        <f t="shared" si="0"/>
        <v>151253.44</v>
      </c>
      <c r="I16" s="59">
        <v>1</v>
      </c>
      <c r="J16" s="205">
        <f>'02-01-02'!N266</f>
        <v>13510.8</v>
      </c>
      <c r="K16" s="205">
        <f>'02-01-02'!N260-'02-01-02'!N261</f>
        <v>958.68</v>
      </c>
      <c r="L16" s="205">
        <f>'02-01-02'!N262</f>
        <v>16054.46</v>
      </c>
      <c r="M16" s="205">
        <f>'02-01-02'!N267</f>
        <v>12764.35</v>
      </c>
      <c r="N16" s="205">
        <f>'02-01-02'!N268</f>
        <v>6744.43</v>
      </c>
      <c r="O16" s="205">
        <f>'02-01-02'!N265</f>
        <v>101220.72</v>
      </c>
      <c r="P16" s="190"/>
      <c r="Q16" s="192">
        <f t="shared" si="1"/>
        <v>151253.44</v>
      </c>
      <c r="R16" s="273">
        <v>1</v>
      </c>
    </row>
    <row r="17" spans="1:18" s="197" customFormat="1" x14ac:dyDescent="0.25">
      <c r="A17" s="193"/>
      <c r="B17" s="194"/>
      <c r="C17" s="194" t="s">
        <v>420</v>
      </c>
      <c r="D17" s="195">
        <f>SUM(D15:D16)</f>
        <v>0</v>
      </c>
      <c r="E17" s="195">
        <f>SUM(E15:E16)</f>
        <v>351751.62</v>
      </c>
      <c r="F17" s="195">
        <f>SUM(F15:F16)</f>
        <v>568103.29</v>
      </c>
      <c r="G17" s="195">
        <f>SUM(G15:G16)</f>
        <v>0</v>
      </c>
      <c r="H17" s="196">
        <f t="shared" ref="H17:H19" si="2">SUM(D17:G17)</f>
        <v>919854.91</v>
      </c>
      <c r="I17" s="208"/>
      <c r="R17" s="274"/>
    </row>
    <row r="18" spans="1:18" x14ac:dyDescent="0.25">
      <c r="A18" s="189"/>
      <c r="B18" s="198"/>
      <c r="C18" s="198"/>
      <c r="D18" s="199"/>
      <c r="E18" s="199"/>
      <c r="F18" s="199"/>
      <c r="G18" s="199"/>
      <c r="H18" s="191">
        <f t="shared" si="2"/>
        <v>0</v>
      </c>
    </row>
    <row r="19" spans="1:18" s="197" customFormat="1" x14ac:dyDescent="0.25">
      <c r="A19" s="193"/>
      <c r="B19" s="194"/>
      <c r="C19" s="194" t="s">
        <v>421</v>
      </c>
      <c r="D19" s="195">
        <f>D17</f>
        <v>0</v>
      </c>
      <c r="E19" s="195">
        <f>E17</f>
        <v>351751.62</v>
      </c>
      <c r="F19" s="195">
        <f>F17</f>
        <v>568103.29</v>
      </c>
      <c r="G19" s="195">
        <f>G17</f>
        <v>0</v>
      </c>
      <c r="H19" s="196">
        <f t="shared" si="2"/>
        <v>919854.91</v>
      </c>
      <c r="I19" s="208"/>
    </row>
    <row r="20" spans="1:18" s="203" customFormat="1" x14ac:dyDescent="0.25">
      <c r="A20" s="200"/>
      <c r="B20" s="201"/>
      <c r="C20" s="201" t="s">
        <v>117</v>
      </c>
      <c r="D20" s="202"/>
      <c r="E20" s="202"/>
      <c r="F20" s="202"/>
      <c r="G20" s="202"/>
      <c r="H20" s="202"/>
      <c r="I20" s="209"/>
    </row>
    <row r="21" spans="1:18" x14ac:dyDescent="0.25">
      <c r="A21" s="189"/>
      <c r="B21" s="194"/>
      <c r="C21" s="198" t="s">
        <v>142</v>
      </c>
      <c r="D21" s="191"/>
      <c r="E21" s="191"/>
      <c r="F21" s="191"/>
      <c r="G21" s="191"/>
      <c r="H21" s="199">
        <f>J15*I15+J16*I16</f>
        <v>94143.52</v>
      </c>
    </row>
    <row r="22" spans="1:18" x14ac:dyDescent="0.25">
      <c r="A22" s="189"/>
      <c r="B22" s="194"/>
      <c r="C22" s="198" t="s">
        <v>143</v>
      </c>
      <c r="D22" s="191"/>
      <c r="E22" s="191"/>
      <c r="F22" s="191"/>
      <c r="G22" s="191"/>
      <c r="H22" s="199">
        <f>K15*I15+K16*I16</f>
        <v>6031.3</v>
      </c>
    </row>
    <row r="23" spans="1:18" x14ac:dyDescent="0.25">
      <c r="A23" s="189"/>
      <c r="B23" s="194"/>
      <c r="C23" s="198" t="s">
        <v>417</v>
      </c>
      <c r="D23" s="191"/>
      <c r="E23" s="191"/>
      <c r="F23" s="191"/>
      <c r="G23" s="191"/>
      <c r="H23" s="199">
        <f>L15*I15+L16*I16</f>
        <v>115957.27</v>
      </c>
    </row>
    <row r="24" spans="1:18" x14ac:dyDescent="0.25">
      <c r="A24" s="189"/>
      <c r="B24" s="194"/>
      <c r="C24" s="198" t="s">
        <v>418</v>
      </c>
      <c r="D24" s="191"/>
      <c r="E24" s="191"/>
      <c r="F24" s="191"/>
      <c r="G24" s="191"/>
      <c r="H24" s="199">
        <f>M15*I15+M16*I16</f>
        <v>88845.67</v>
      </c>
    </row>
    <row r="25" spans="1:18" x14ac:dyDescent="0.25">
      <c r="A25" s="189"/>
      <c r="B25" s="194"/>
      <c r="C25" s="198" t="s">
        <v>419</v>
      </c>
      <c r="D25" s="191"/>
      <c r="E25" s="191"/>
      <c r="F25" s="191"/>
      <c r="G25" s="191"/>
      <c r="H25" s="199">
        <f>N15*I15+N16*I16</f>
        <v>46773.86</v>
      </c>
      <c r="J25" s="271"/>
    </row>
    <row r="26" spans="1:18" x14ac:dyDescent="0.25">
      <c r="A26" s="189"/>
      <c r="B26" s="194"/>
      <c r="C26" s="198" t="s">
        <v>422</v>
      </c>
      <c r="D26" s="191"/>
      <c r="E26" s="191"/>
      <c r="F26" s="191"/>
      <c r="G26" s="191"/>
      <c r="H26" s="199">
        <f>O15*I15+O16*I16</f>
        <v>568103.29</v>
      </c>
    </row>
    <row r="27" spans="1:18" x14ac:dyDescent="0.25">
      <c r="A27" s="189"/>
      <c r="B27" s="194"/>
      <c r="C27" s="198" t="s">
        <v>423</v>
      </c>
      <c r="D27" s="191"/>
      <c r="E27" s="191"/>
      <c r="F27" s="191"/>
      <c r="G27" s="191"/>
      <c r="H27" s="199">
        <f t="shared" ref="H27" si="3">SUM(D27:G27)</f>
        <v>0</v>
      </c>
      <c r="J27" s="271"/>
    </row>
    <row r="29" spans="1:18" x14ac:dyDescent="0.25">
      <c r="B29" s="185" t="s">
        <v>98</v>
      </c>
    </row>
    <row r="30" spans="1:18" x14ac:dyDescent="0.25">
      <c r="B30" s="185" t="s">
        <v>424</v>
      </c>
    </row>
  </sheetData>
  <mergeCells count="5">
    <mergeCell ref="C3:H3"/>
    <mergeCell ref="A12:A13"/>
    <mergeCell ref="B12:B13"/>
    <mergeCell ref="C12:C13"/>
    <mergeCell ref="D12:H12"/>
  </mergeCells>
  <pageMargins left="0.75" right="0.75" top="1" bottom="1" header="0.5" footer="0.5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D3CF5-7F16-447F-A223-0C51E88CA4A5}">
  <sheetPr>
    <pageSetUpPr fitToPage="1"/>
  </sheetPr>
  <dimension ref="A1:I29"/>
  <sheetViews>
    <sheetView showOutlineSymbols="0" showWhiteSpace="0" zoomScale="70" zoomScaleNormal="70" zoomScaleSheetLayoutView="85" workbookViewId="0">
      <selection activeCell="I16" sqref="I16"/>
    </sheetView>
  </sheetViews>
  <sheetFormatPr defaultRowHeight="15.75" x14ac:dyDescent="0.25"/>
  <cols>
    <col min="1" max="1" width="18.42578125" style="185" customWidth="1"/>
    <col min="2" max="2" width="28.5703125" style="185" bestFit="1" customWidth="1"/>
    <col min="3" max="3" width="68.5703125" style="185" bestFit="1" customWidth="1"/>
    <col min="4" max="4" width="19" style="185" customWidth="1"/>
    <col min="5" max="6" width="17.140625" style="185" bestFit="1" customWidth="1"/>
    <col min="7" max="7" width="19.85546875" style="185" customWidth="1"/>
    <col min="8" max="8" width="19" style="185" customWidth="1"/>
    <col min="9" max="16384" width="9.140625" style="185"/>
  </cols>
  <sheetData>
    <row r="1" spans="1:9" x14ac:dyDescent="0.25">
      <c r="A1" s="183"/>
      <c r="B1" s="184"/>
      <c r="C1" s="183"/>
      <c r="D1" s="183"/>
      <c r="E1" s="183"/>
      <c r="F1" s="183"/>
      <c r="G1" s="183"/>
      <c r="H1" s="183"/>
    </row>
    <row r="2" spans="1:9" x14ac:dyDescent="0.25">
      <c r="A2" s="184" t="s">
        <v>106</v>
      </c>
      <c r="B2" s="186"/>
    </row>
    <row r="3" spans="1:9" ht="33.75" customHeight="1" x14ac:dyDescent="0.25">
      <c r="A3" s="187"/>
      <c r="B3" s="188" t="s">
        <v>409</v>
      </c>
      <c r="C3" s="328" t="s">
        <v>425</v>
      </c>
      <c r="D3" s="329"/>
      <c r="E3" s="329"/>
      <c r="F3" s="329"/>
      <c r="G3" s="329"/>
      <c r="H3" s="329"/>
    </row>
    <row r="4" spans="1:9" x14ac:dyDescent="0.25">
      <c r="A4" s="184" t="s">
        <v>106</v>
      </c>
      <c r="B4" s="186"/>
    </row>
    <row r="5" spans="1:9" x14ac:dyDescent="0.25">
      <c r="A5" s="184" t="s">
        <v>106</v>
      </c>
      <c r="B5" s="186"/>
    </row>
    <row r="6" spans="1:9" x14ac:dyDescent="0.25">
      <c r="A6" s="183"/>
      <c r="B6" s="184"/>
      <c r="C6" s="183" t="s">
        <v>426</v>
      </c>
      <c r="D6" s="183"/>
      <c r="E6" s="183"/>
      <c r="F6" s="183"/>
      <c r="G6" s="183"/>
      <c r="H6" s="183"/>
    </row>
    <row r="7" spans="1:9" x14ac:dyDescent="0.25">
      <c r="A7" s="184" t="s">
        <v>106</v>
      </c>
      <c r="B7" s="186"/>
    </row>
    <row r="8" spans="1:9" x14ac:dyDescent="0.25">
      <c r="A8" s="187"/>
      <c r="B8" s="188" t="s">
        <v>411</v>
      </c>
      <c r="C8" s="187" t="s">
        <v>427</v>
      </c>
      <c r="D8" s="187"/>
      <c r="E8" s="187"/>
      <c r="F8" s="187"/>
      <c r="G8" s="187"/>
      <c r="H8" s="187"/>
    </row>
    <row r="9" spans="1:9" x14ac:dyDescent="0.25">
      <c r="A9" s="184" t="s">
        <v>106</v>
      </c>
      <c r="B9" s="186"/>
    </row>
    <row r="10" spans="1:9" x14ac:dyDescent="0.25">
      <c r="A10" s="184" t="s">
        <v>106</v>
      </c>
    </row>
    <row r="11" spans="1:9" x14ac:dyDescent="0.25">
      <c r="A11" s="188" t="s">
        <v>413</v>
      </c>
      <c r="B11" s="188"/>
      <c r="C11" s="188"/>
      <c r="D11" s="188"/>
      <c r="E11" s="188"/>
      <c r="F11" s="188"/>
      <c r="G11" s="188"/>
      <c r="H11" s="188"/>
    </row>
    <row r="12" spans="1:9" x14ac:dyDescent="0.25">
      <c r="A12" s="330" t="s">
        <v>84</v>
      </c>
      <c r="B12" s="330" t="s">
        <v>127</v>
      </c>
      <c r="C12" s="330" t="s">
        <v>414</v>
      </c>
      <c r="D12" s="330" t="s">
        <v>415</v>
      </c>
      <c r="E12" s="330" t="s">
        <v>106</v>
      </c>
      <c r="F12" s="330" t="s">
        <v>106</v>
      </c>
      <c r="G12" s="330" t="s">
        <v>106</v>
      </c>
      <c r="H12" s="330" t="s">
        <v>106</v>
      </c>
    </row>
    <row r="13" spans="1:9" ht="31.5" x14ac:dyDescent="0.25">
      <c r="A13" s="330" t="s">
        <v>106</v>
      </c>
      <c r="B13" s="330" t="s">
        <v>106</v>
      </c>
      <c r="C13" s="330" t="s">
        <v>106</v>
      </c>
      <c r="D13" s="189" t="s">
        <v>416</v>
      </c>
      <c r="E13" s="189" t="s">
        <v>2</v>
      </c>
      <c r="F13" s="189" t="s">
        <v>124</v>
      </c>
      <c r="G13" s="189" t="s">
        <v>126</v>
      </c>
      <c r="H13" s="189" t="s">
        <v>136</v>
      </c>
    </row>
    <row r="14" spans="1:9" x14ac:dyDescent="0.25">
      <c r="A14" s="189">
        <v>1</v>
      </c>
      <c r="B14" s="189">
        <v>2</v>
      </c>
      <c r="C14" s="189">
        <v>3</v>
      </c>
      <c r="D14" s="189">
        <v>4</v>
      </c>
      <c r="E14" s="189">
        <v>5</v>
      </c>
      <c r="F14" s="189">
        <v>6</v>
      </c>
      <c r="G14" s="189">
        <v>7</v>
      </c>
      <c r="H14" s="189">
        <v>8</v>
      </c>
      <c r="I14" s="207"/>
    </row>
    <row r="15" spans="1:9" x14ac:dyDescent="0.25">
      <c r="A15" s="189"/>
      <c r="B15" s="41" t="s">
        <v>60</v>
      </c>
      <c r="C15" s="41" t="s">
        <v>51</v>
      </c>
      <c r="D15" s="211"/>
      <c r="E15" s="211"/>
      <c r="F15" s="211"/>
      <c r="G15" s="204">
        <f>'09-01-01'!N92*I15</f>
        <v>641616.64000000001</v>
      </c>
      <c r="H15" s="191">
        <f t="shared" ref="H15" si="0">SUM(D15:G15)</f>
        <v>641616.64000000001</v>
      </c>
      <c r="I15" s="207">
        <f>'ОСР 02-01 (2025)'!I15+'ОСР 02-01 (2025)'!I16</f>
        <v>8</v>
      </c>
    </row>
    <row r="16" spans="1:9" s="197" customFormat="1" x14ac:dyDescent="0.25">
      <c r="A16" s="193"/>
      <c r="B16" s="194"/>
      <c r="C16" s="194" t="s">
        <v>420</v>
      </c>
      <c r="D16" s="195">
        <f>SUM(D15:D15)</f>
        <v>0</v>
      </c>
      <c r="E16" s="195">
        <f>SUM(E15:E15)</f>
        <v>0</v>
      </c>
      <c r="F16" s="195">
        <f>SUM(F15:F15)</f>
        <v>0</v>
      </c>
      <c r="G16" s="195">
        <f>SUM(G15:G15)</f>
        <v>641616.64000000001</v>
      </c>
      <c r="H16" s="196">
        <f t="shared" ref="H16:H18" si="1">SUM(D16:G16)</f>
        <v>641616.64000000001</v>
      </c>
      <c r="I16" s="208"/>
    </row>
    <row r="17" spans="1:8" x14ac:dyDescent="0.25">
      <c r="A17" s="189"/>
      <c r="B17" s="198"/>
      <c r="C17" s="198"/>
      <c r="D17" s="199"/>
      <c r="E17" s="199"/>
      <c r="F17" s="199"/>
      <c r="G17" s="199"/>
      <c r="H17" s="191">
        <f t="shared" si="1"/>
        <v>0</v>
      </c>
    </row>
    <row r="18" spans="1:8" s="197" customFormat="1" x14ac:dyDescent="0.25">
      <c r="A18" s="193"/>
      <c r="B18" s="194"/>
      <c r="C18" s="194" t="s">
        <v>421</v>
      </c>
      <c r="D18" s="195">
        <f>D16</f>
        <v>0</v>
      </c>
      <c r="E18" s="195">
        <f>E16</f>
        <v>0</v>
      </c>
      <c r="F18" s="195">
        <f>F16</f>
        <v>0</v>
      </c>
      <c r="G18" s="195">
        <f>G16</f>
        <v>641616.64000000001</v>
      </c>
      <c r="H18" s="196">
        <f t="shared" si="1"/>
        <v>641616.64000000001</v>
      </c>
    </row>
    <row r="19" spans="1:8" s="203" customFormat="1" x14ac:dyDescent="0.25">
      <c r="A19" s="200"/>
      <c r="B19" s="201"/>
      <c r="C19" s="201" t="s">
        <v>117</v>
      </c>
      <c r="D19" s="202"/>
      <c r="E19" s="202"/>
      <c r="F19" s="202"/>
      <c r="G19" s="202"/>
      <c r="H19" s="202"/>
    </row>
    <row r="20" spans="1:8" x14ac:dyDescent="0.25">
      <c r="A20" s="189"/>
      <c r="B20" s="194"/>
      <c r="C20" s="198" t="s">
        <v>142</v>
      </c>
      <c r="D20" s="191"/>
      <c r="E20" s="191"/>
      <c r="F20" s="191"/>
      <c r="G20" s="191"/>
      <c r="H20" s="199">
        <f>SUM(D20:G20)</f>
        <v>0</v>
      </c>
    </row>
    <row r="21" spans="1:8" x14ac:dyDescent="0.25">
      <c r="A21" s="189"/>
      <c r="B21" s="194"/>
      <c r="C21" s="198" t="s">
        <v>143</v>
      </c>
      <c r="D21" s="191"/>
      <c r="E21" s="191"/>
      <c r="F21" s="191"/>
      <c r="G21" s="191"/>
      <c r="H21" s="199">
        <f t="shared" ref="H21:H25" si="2">SUM(D21:G21)</f>
        <v>0</v>
      </c>
    </row>
    <row r="22" spans="1:8" x14ac:dyDescent="0.25">
      <c r="A22" s="189"/>
      <c r="B22" s="194"/>
      <c r="C22" s="198" t="s">
        <v>417</v>
      </c>
      <c r="D22" s="191"/>
      <c r="E22" s="191"/>
      <c r="F22" s="191"/>
      <c r="G22" s="191"/>
      <c r="H22" s="199">
        <f t="shared" si="2"/>
        <v>0</v>
      </c>
    </row>
    <row r="23" spans="1:8" x14ac:dyDescent="0.25">
      <c r="A23" s="189"/>
      <c r="B23" s="194"/>
      <c r="C23" s="198" t="s">
        <v>418</v>
      </c>
      <c r="D23" s="191"/>
      <c r="E23" s="191"/>
      <c r="F23" s="191"/>
      <c r="G23" s="191"/>
      <c r="H23" s="199">
        <f t="shared" si="2"/>
        <v>0</v>
      </c>
    </row>
    <row r="24" spans="1:8" x14ac:dyDescent="0.25">
      <c r="A24" s="189"/>
      <c r="B24" s="194"/>
      <c r="C24" s="198" t="s">
        <v>419</v>
      </c>
      <c r="D24" s="191"/>
      <c r="E24" s="191"/>
      <c r="F24" s="191"/>
      <c r="G24" s="191"/>
      <c r="H24" s="199">
        <f t="shared" si="2"/>
        <v>0</v>
      </c>
    </row>
    <row r="25" spans="1:8" x14ac:dyDescent="0.25">
      <c r="A25" s="189"/>
      <c r="B25" s="194"/>
      <c r="C25" s="198" t="s">
        <v>422</v>
      </c>
      <c r="D25" s="191"/>
      <c r="E25" s="191"/>
      <c r="F25" s="191"/>
      <c r="G25" s="191"/>
      <c r="H25" s="199">
        <f t="shared" si="2"/>
        <v>0</v>
      </c>
    </row>
    <row r="26" spans="1:8" x14ac:dyDescent="0.25">
      <c r="A26" s="189"/>
      <c r="B26" s="194"/>
      <c r="C26" s="198" t="s">
        <v>423</v>
      </c>
      <c r="D26" s="191"/>
      <c r="E26" s="191"/>
      <c r="F26" s="191"/>
      <c r="G26" s="191"/>
      <c r="H26" s="199">
        <f>H16</f>
        <v>641616.64000000001</v>
      </c>
    </row>
    <row r="28" spans="1:8" x14ac:dyDescent="0.25">
      <c r="B28" s="185" t="s">
        <v>98</v>
      </c>
    </row>
    <row r="29" spans="1:8" x14ac:dyDescent="0.25">
      <c r="B29" s="185" t="s">
        <v>424</v>
      </c>
    </row>
  </sheetData>
  <mergeCells count="5">
    <mergeCell ref="C3:H3"/>
    <mergeCell ref="A12:A13"/>
    <mergeCell ref="B12:B13"/>
    <mergeCell ref="C12:C13"/>
    <mergeCell ref="D12:H12"/>
  </mergeCells>
  <pageMargins left="0.75" right="0.75" top="1" bottom="1" header="0.5" footer="0.5"/>
  <pageSetup paperSize="9" scale="6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E575C-AE81-4216-A604-DB4EB301B7D8}">
  <sheetPr>
    <pageSetUpPr autoPageBreaks="0" fitToPage="1"/>
  </sheetPr>
  <dimension ref="A1:K56"/>
  <sheetViews>
    <sheetView showGridLines="0" view="pageBreakPreview" zoomScale="85" zoomScaleNormal="100" zoomScaleSheetLayoutView="85" workbookViewId="0">
      <selection activeCell="H13" sqref="H13:H16"/>
    </sheetView>
  </sheetViews>
  <sheetFormatPr defaultColWidth="9.140625" defaultRowHeight="12.75" x14ac:dyDescent="0.2"/>
  <cols>
    <col min="1" max="1" width="5" style="37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20" style="8" customWidth="1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55" t="s">
        <v>25</v>
      </c>
      <c r="B1" s="2"/>
      <c r="C1" s="291" t="s">
        <v>31</v>
      </c>
      <c r="D1" s="291"/>
      <c r="E1" s="291"/>
      <c r="F1" s="291"/>
      <c r="G1" s="291"/>
      <c r="H1" s="3"/>
    </row>
    <row r="2" spans="1:8" ht="17.25" customHeight="1" x14ac:dyDescent="0.2">
      <c r="A2" s="5" t="s">
        <v>26</v>
      </c>
      <c r="C2" s="5"/>
    </row>
    <row r="3" spans="1:8" ht="17.25" customHeight="1" x14ac:dyDescent="0.25">
      <c r="A3" s="292" t="s">
        <v>68</v>
      </c>
      <c r="B3" s="292"/>
      <c r="C3" s="292"/>
      <c r="E3" s="293"/>
      <c r="F3" s="293"/>
      <c r="G3" s="293"/>
      <c r="H3" s="293"/>
    </row>
    <row r="4" spans="1:8" s="11" customFormat="1" ht="18.600000000000001" customHeight="1" x14ac:dyDescent="0.25">
      <c r="A4" s="294" t="s">
        <v>27</v>
      </c>
      <c r="B4" s="294"/>
      <c r="C4" s="294"/>
      <c r="D4" s="62">
        <f>H43/1000</f>
        <v>2367.33</v>
      </c>
      <c r="E4" s="9" t="s">
        <v>30</v>
      </c>
      <c r="F4" s="10"/>
      <c r="G4" s="10"/>
      <c r="H4" s="10"/>
    </row>
    <row r="5" spans="1:8" ht="12.6" customHeight="1" x14ac:dyDescent="0.2">
      <c r="A5" s="295"/>
      <c r="B5" s="296"/>
      <c r="C5" s="296"/>
      <c r="D5" s="296"/>
      <c r="E5" s="297"/>
      <c r="F5" s="297"/>
      <c r="G5" s="297"/>
      <c r="H5" s="297"/>
    </row>
    <row r="6" spans="1:8" ht="21" customHeight="1" x14ac:dyDescent="0.2">
      <c r="A6" s="298" t="s">
        <v>28</v>
      </c>
      <c r="B6" s="298"/>
      <c r="C6" s="298"/>
      <c r="D6" s="298"/>
      <c r="E6" s="299"/>
      <c r="F6" s="299"/>
      <c r="G6" s="299"/>
      <c r="H6" s="299"/>
    </row>
    <row r="7" spans="1:8" ht="15" x14ac:dyDescent="0.2">
      <c r="A7" s="12" t="s">
        <v>37</v>
      </c>
      <c r="B7" s="13"/>
      <c r="C7" s="14"/>
      <c r="D7" s="13"/>
      <c r="E7" s="56"/>
      <c r="F7" s="56"/>
      <c r="G7" s="56"/>
      <c r="H7" s="56"/>
    </row>
    <row r="8" spans="1:8" ht="27" customHeight="1" x14ac:dyDescent="0.2">
      <c r="A8" s="300" t="s">
        <v>47</v>
      </c>
      <c r="B8" s="300"/>
      <c r="C8" s="300"/>
      <c r="D8" s="300"/>
      <c r="E8" s="300"/>
      <c r="F8" s="300"/>
      <c r="G8" s="300"/>
      <c r="H8" s="300"/>
    </row>
    <row r="9" spans="1:8" s="4" customFormat="1" ht="32.450000000000003" customHeight="1" x14ac:dyDescent="0.2">
      <c r="A9" s="301" t="s">
        <v>64</v>
      </c>
      <c r="B9" s="301"/>
      <c r="C9" s="301"/>
      <c r="D9" s="301"/>
      <c r="E9" s="301"/>
      <c r="F9" s="301"/>
      <c r="G9" s="301"/>
      <c r="H9" s="301"/>
    </row>
    <row r="10" spans="1:8" ht="17.45" customHeight="1" x14ac:dyDescent="0.2">
      <c r="A10" s="15"/>
      <c r="B10" s="16"/>
      <c r="C10" s="302" t="s">
        <v>0</v>
      </c>
      <c r="D10" s="302"/>
      <c r="E10" s="302"/>
      <c r="F10" s="17"/>
      <c r="G10" s="17"/>
      <c r="H10" s="17"/>
    </row>
    <row r="11" spans="1:8" s="4" customFormat="1" ht="21" customHeight="1" x14ac:dyDescent="0.2">
      <c r="A11" s="290" t="s">
        <v>50</v>
      </c>
      <c r="B11" s="290"/>
      <c r="C11" s="290"/>
      <c r="D11" s="290"/>
      <c r="E11" s="290"/>
      <c r="F11" s="290"/>
      <c r="G11" s="290"/>
      <c r="H11" s="290"/>
    </row>
    <row r="12" spans="1:8" x14ac:dyDescent="0.2">
      <c r="A12" s="15"/>
      <c r="B12" s="16" t="s">
        <v>474</v>
      </c>
      <c r="C12" s="16"/>
      <c r="D12" s="18"/>
      <c r="E12" s="17"/>
      <c r="F12" s="17"/>
      <c r="G12" s="18" t="s">
        <v>434</v>
      </c>
      <c r="H12" s="215">
        <f>1.0589170681014*1.05302274800211*1.04794259089128*(1.04794259089128+1)/2</f>
        <v>1.1965338121014</v>
      </c>
    </row>
    <row r="13" spans="1:8" ht="14.25" customHeight="1" x14ac:dyDescent="0.2">
      <c r="A13" s="305" t="s">
        <v>1</v>
      </c>
      <c r="B13" s="306" t="s">
        <v>5</v>
      </c>
      <c r="C13" s="306" t="s">
        <v>6</v>
      </c>
      <c r="D13" s="307" t="s">
        <v>52</v>
      </c>
      <c r="E13" s="307"/>
      <c r="F13" s="307"/>
      <c r="G13" s="307"/>
      <c r="H13" s="305" t="s">
        <v>53</v>
      </c>
    </row>
    <row r="14" spans="1:8" x14ac:dyDescent="0.2">
      <c r="A14" s="305"/>
      <c r="B14" s="306"/>
      <c r="C14" s="306"/>
      <c r="D14" s="305" t="s">
        <v>7</v>
      </c>
      <c r="E14" s="305" t="s">
        <v>2</v>
      </c>
      <c r="F14" s="305" t="s">
        <v>3</v>
      </c>
      <c r="G14" s="305" t="s">
        <v>4</v>
      </c>
      <c r="H14" s="305"/>
    </row>
    <row r="15" spans="1:8" x14ac:dyDescent="0.2">
      <c r="A15" s="305"/>
      <c r="B15" s="306"/>
      <c r="C15" s="306"/>
      <c r="D15" s="305"/>
      <c r="E15" s="305"/>
      <c r="F15" s="305"/>
      <c r="G15" s="305"/>
      <c r="H15" s="305"/>
    </row>
    <row r="16" spans="1:8" x14ac:dyDescent="0.2">
      <c r="A16" s="305"/>
      <c r="B16" s="306"/>
      <c r="C16" s="306"/>
      <c r="D16" s="305"/>
      <c r="E16" s="305"/>
      <c r="F16" s="305"/>
      <c r="G16" s="305"/>
      <c r="H16" s="305"/>
    </row>
    <row r="17" spans="1:8" x14ac:dyDescent="0.2">
      <c r="A17" s="19">
        <v>1</v>
      </c>
      <c r="B17" s="20">
        <v>2</v>
      </c>
      <c r="C17" s="20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</row>
    <row r="18" spans="1:8" ht="12.75" customHeight="1" x14ac:dyDescent="0.2">
      <c r="A18" s="308" t="s">
        <v>8</v>
      </c>
      <c r="B18" s="309"/>
      <c r="C18" s="309"/>
      <c r="D18" s="309"/>
      <c r="E18" s="309"/>
      <c r="F18" s="309"/>
      <c r="G18" s="309"/>
      <c r="H18" s="309"/>
    </row>
    <row r="19" spans="1:8" x14ac:dyDescent="0.2">
      <c r="A19" s="1">
        <v>1</v>
      </c>
      <c r="B19" s="41" t="s">
        <v>428</v>
      </c>
      <c r="C19" s="41" t="s">
        <v>412</v>
      </c>
      <c r="D19" s="50"/>
      <c r="E19" s="47">
        <f>'ОСР 02-01 (2026)'!E19*H12</f>
        <v>369308.87</v>
      </c>
      <c r="F19" s="47">
        <f>'ОСР 02-01 (2026)'!F17*H12</f>
        <v>599948.97</v>
      </c>
      <c r="G19" s="50"/>
      <c r="H19" s="47">
        <f>SUM(D19:G19)</f>
        <v>969257.84</v>
      </c>
    </row>
    <row r="20" spans="1:8" ht="18" customHeight="1" x14ac:dyDescent="0.2">
      <c r="A20" s="21"/>
      <c r="B20" s="303" t="s">
        <v>9</v>
      </c>
      <c r="C20" s="304"/>
      <c r="D20" s="49">
        <f>SUM(D19:D19)</f>
        <v>0</v>
      </c>
      <c r="E20" s="49">
        <f>SUM(E19:E19)</f>
        <v>369308.87</v>
      </c>
      <c r="F20" s="49">
        <f>SUM(F19:F19)</f>
        <v>599948.97</v>
      </c>
      <c r="G20" s="49">
        <f>SUM(G19:G19)</f>
        <v>0</v>
      </c>
      <c r="H20" s="49">
        <f>SUM(H19:H19)</f>
        <v>969257.84</v>
      </c>
    </row>
    <row r="21" spans="1:8" ht="12.75" customHeight="1" x14ac:dyDescent="0.2">
      <c r="A21" s="308" t="s">
        <v>10</v>
      </c>
      <c r="B21" s="309"/>
      <c r="C21" s="309"/>
      <c r="D21" s="309"/>
      <c r="E21" s="309"/>
      <c r="F21" s="309"/>
      <c r="G21" s="309"/>
      <c r="H21" s="309"/>
    </row>
    <row r="22" spans="1:8" x14ac:dyDescent="0.2">
      <c r="A22" s="21"/>
      <c r="B22" s="303" t="s">
        <v>11</v>
      </c>
      <c r="C22" s="304"/>
      <c r="D22" s="49">
        <f>D20</f>
        <v>0</v>
      </c>
      <c r="E22" s="49">
        <f>E20</f>
        <v>369308.87</v>
      </c>
      <c r="F22" s="49">
        <f t="shared" ref="F22:H22" si="0">F20</f>
        <v>599948.97</v>
      </c>
      <c r="G22" s="49"/>
      <c r="H22" s="49">
        <f t="shared" si="0"/>
        <v>969257.84</v>
      </c>
    </row>
    <row r="23" spans="1:8" ht="12.75" customHeight="1" x14ac:dyDescent="0.2">
      <c r="A23" s="308" t="s">
        <v>12</v>
      </c>
      <c r="B23" s="309"/>
      <c r="C23" s="309"/>
      <c r="D23" s="309"/>
      <c r="E23" s="309"/>
      <c r="F23" s="309"/>
      <c r="G23" s="309"/>
      <c r="H23" s="309"/>
    </row>
    <row r="24" spans="1:8" ht="19.5" hidden="1" customHeight="1" x14ac:dyDescent="0.2">
      <c r="A24" s="22">
        <v>19</v>
      </c>
      <c r="B24" s="23" t="s">
        <v>13</v>
      </c>
      <c r="C24" s="23" t="s">
        <v>14</v>
      </c>
      <c r="D24" s="24"/>
      <c r="E24" s="25"/>
      <c r="F24" s="26"/>
      <c r="G24" s="26"/>
      <c r="H24" s="27">
        <f t="shared" ref="H24" si="1">SUM(E24:G24)</f>
        <v>0</v>
      </c>
    </row>
    <row r="25" spans="1:8" ht="12.75" customHeight="1" x14ac:dyDescent="0.2">
      <c r="A25" s="21"/>
      <c r="B25" s="303" t="s">
        <v>15</v>
      </c>
      <c r="C25" s="304"/>
      <c r="D25" s="26"/>
      <c r="E25" s="28"/>
      <c r="F25" s="29"/>
      <c r="G25" s="29"/>
      <c r="H25" s="28"/>
    </row>
    <row r="26" spans="1:8" x14ac:dyDescent="0.2">
      <c r="A26" s="21"/>
      <c r="B26" s="303" t="s">
        <v>16</v>
      </c>
      <c r="C26" s="304"/>
      <c r="D26" s="49">
        <f>D22</f>
        <v>0</v>
      </c>
      <c r="E26" s="49">
        <f t="shared" ref="E26:H26" si="2">E22+E25</f>
        <v>369308.87</v>
      </c>
      <c r="F26" s="49">
        <f t="shared" si="2"/>
        <v>599948.97</v>
      </c>
      <c r="G26" s="49"/>
      <c r="H26" s="49">
        <f t="shared" si="2"/>
        <v>969257.84</v>
      </c>
    </row>
    <row r="27" spans="1:8" ht="15" customHeight="1" x14ac:dyDescent="0.2">
      <c r="A27" s="308" t="s">
        <v>17</v>
      </c>
      <c r="B27" s="309"/>
      <c r="C27" s="309"/>
      <c r="D27" s="309"/>
      <c r="E27" s="309"/>
      <c r="F27" s="309"/>
      <c r="G27" s="309"/>
      <c r="H27" s="309"/>
    </row>
    <row r="28" spans="1:8" x14ac:dyDescent="0.2">
      <c r="A28" s="1">
        <v>2</v>
      </c>
      <c r="B28" s="41" t="s">
        <v>429</v>
      </c>
      <c r="C28" s="41" t="s">
        <v>427</v>
      </c>
      <c r="D28" s="50"/>
      <c r="E28" s="50"/>
      <c r="F28" s="50"/>
      <c r="G28" s="47">
        <f>'ОСР 09-01 (2026)'!G18*H12</f>
        <v>671751.5</v>
      </c>
      <c r="H28" s="47">
        <f t="shared" ref="H28" si="3">SUM(D28:G28)</f>
        <v>671751.5</v>
      </c>
    </row>
    <row r="29" spans="1:8" ht="12.75" customHeight="1" x14ac:dyDescent="0.2">
      <c r="A29" s="21"/>
      <c r="B29" s="303" t="s">
        <v>18</v>
      </c>
      <c r="C29" s="303"/>
      <c r="D29" s="49"/>
      <c r="E29" s="49"/>
      <c r="F29" s="49"/>
      <c r="G29" s="49">
        <f>SUM(G28:G28)</f>
        <v>671751.5</v>
      </c>
      <c r="H29" s="49">
        <f>SUM(H28:H28)</f>
        <v>671751.5</v>
      </c>
    </row>
    <row r="30" spans="1:8" x14ac:dyDescent="0.2">
      <c r="A30" s="21"/>
      <c r="B30" s="303" t="s">
        <v>19</v>
      </c>
      <c r="C30" s="303"/>
      <c r="D30" s="49">
        <f>D29+D26</f>
        <v>0</v>
      </c>
      <c r="E30" s="49">
        <f>E29+E26</f>
        <v>369308.87</v>
      </c>
      <c r="F30" s="49">
        <f>F29+F26</f>
        <v>599948.97</v>
      </c>
      <c r="G30" s="49">
        <f>G29+G26</f>
        <v>671751.5</v>
      </c>
      <c r="H30" s="49">
        <f>H29+H26</f>
        <v>1641009.34</v>
      </c>
    </row>
    <row r="31" spans="1:8" ht="12.75" customHeight="1" x14ac:dyDescent="0.2">
      <c r="A31" s="312" t="s">
        <v>20</v>
      </c>
      <c r="B31" s="313"/>
      <c r="C31" s="313"/>
      <c r="D31" s="313"/>
      <c r="E31" s="313"/>
      <c r="F31" s="313"/>
      <c r="G31" s="313"/>
      <c r="H31" s="314"/>
    </row>
    <row r="32" spans="1:8" ht="54.75" customHeight="1" x14ac:dyDescent="0.2">
      <c r="A32" s="22">
        <v>3</v>
      </c>
      <c r="B32" s="23" t="s">
        <v>77</v>
      </c>
      <c r="C32" s="23" t="s">
        <v>78</v>
      </c>
      <c r="D32" s="26"/>
      <c r="E32" s="26"/>
      <c r="F32" s="26"/>
      <c r="G32" s="51">
        <f>(H30+H36)*11.24%</f>
        <v>197360.91</v>
      </c>
      <c r="H32" s="51">
        <f t="shared" ref="H32" si="4">SUM(D32:G32)</f>
        <v>197360.91</v>
      </c>
    </row>
    <row r="33" spans="1:11" ht="25.5" customHeight="1" x14ac:dyDescent="0.2">
      <c r="A33" s="21"/>
      <c r="B33" s="315" t="s">
        <v>21</v>
      </c>
      <c r="C33" s="316"/>
      <c r="D33" s="30"/>
      <c r="E33" s="31"/>
      <c r="F33" s="31"/>
      <c r="G33" s="49">
        <f>SUM(G32:G32)</f>
        <v>197360.91</v>
      </c>
      <c r="H33" s="49">
        <f>SUM(H32:H32)</f>
        <v>197360.91</v>
      </c>
    </row>
    <row r="34" spans="1:11" ht="56.45" customHeight="1" x14ac:dyDescent="0.2">
      <c r="A34" s="312" t="s">
        <v>38</v>
      </c>
      <c r="B34" s="313"/>
      <c r="C34" s="313"/>
      <c r="D34" s="313"/>
      <c r="E34" s="313"/>
      <c r="F34" s="313"/>
      <c r="G34" s="313"/>
      <c r="H34" s="314"/>
    </row>
    <row r="35" spans="1:11" s="59" customFormat="1" ht="18.600000000000001" customHeight="1" x14ac:dyDescent="0.2">
      <c r="A35" s="22">
        <v>4</v>
      </c>
      <c r="B35" s="23" t="s">
        <v>33</v>
      </c>
      <c r="C35" s="23" t="s">
        <v>32</v>
      </c>
      <c r="D35" s="58"/>
      <c r="E35" s="58"/>
      <c r="F35" s="58"/>
      <c r="G35" s="51">
        <f>H30*7%</f>
        <v>114870.65</v>
      </c>
      <c r="H35" s="51">
        <f t="shared" ref="H35" si="5">SUM(D35:G35)</f>
        <v>114870.65</v>
      </c>
    </row>
    <row r="36" spans="1:11" ht="117" customHeight="1" x14ac:dyDescent="0.2">
      <c r="A36" s="21"/>
      <c r="B36" s="315" t="s">
        <v>39</v>
      </c>
      <c r="C36" s="316"/>
      <c r="D36" s="49"/>
      <c r="E36" s="49"/>
      <c r="F36" s="49"/>
      <c r="G36" s="49">
        <f>G35</f>
        <v>114870.65</v>
      </c>
      <c r="H36" s="49">
        <f>H35</f>
        <v>114870.65</v>
      </c>
    </row>
    <row r="37" spans="1:11" x14ac:dyDescent="0.2">
      <c r="A37" s="21"/>
      <c r="B37" s="315" t="s">
        <v>22</v>
      </c>
      <c r="C37" s="316"/>
      <c r="D37" s="49">
        <f>D36+D33+D30</f>
        <v>0</v>
      </c>
      <c r="E37" s="49">
        <f t="shared" ref="E37:H37" si="6">E36+E33+E30</f>
        <v>369308.87</v>
      </c>
      <c r="F37" s="49">
        <f t="shared" si="6"/>
        <v>599948.97</v>
      </c>
      <c r="G37" s="49">
        <f t="shared" si="6"/>
        <v>983983.06</v>
      </c>
      <c r="H37" s="49">
        <f t="shared" si="6"/>
        <v>1953240.9</v>
      </c>
      <c r="J37" s="45"/>
    </row>
    <row r="38" spans="1:11" hidden="1" x14ac:dyDescent="0.2">
      <c r="A38" s="317" t="s">
        <v>73</v>
      </c>
      <c r="B38" s="318"/>
      <c r="C38" s="319"/>
      <c r="D38" s="63">
        <v>1</v>
      </c>
      <c r="E38" s="63">
        <f>D38</f>
        <v>1</v>
      </c>
      <c r="F38" s="63">
        <f>D38</f>
        <v>1</v>
      </c>
      <c r="G38" s="63">
        <f>D38</f>
        <v>1</v>
      </c>
      <c r="H38" s="63">
        <f>D38</f>
        <v>1</v>
      </c>
      <c r="J38" s="45"/>
    </row>
    <row r="39" spans="1:11" ht="12.75" customHeight="1" x14ac:dyDescent="0.2">
      <c r="A39" s="317" t="s">
        <v>74</v>
      </c>
      <c r="B39" s="320"/>
      <c r="C39" s="321"/>
      <c r="D39" s="44">
        <f>D37*D38</f>
        <v>0</v>
      </c>
      <c r="E39" s="44">
        <f t="shared" ref="E39:H39" si="7">E37*E38</f>
        <v>369308.87</v>
      </c>
      <c r="F39" s="44">
        <f t="shared" si="7"/>
        <v>599948.97</v>
      </c>
      <c r="G39" s="44">
        <f t="shared" si="7"/>
        <v>983983.06</v>
      </c>
      <c r="H39" s="44">
        <f t="shared" si="7"/>
        <v>1953240.9</v>
      </c>
      <c r="J39" s="45"/>
    </row>
    <row r="40" spans="1:11" x14ac:dyDescent="0.2">
      <c r="A40" s="1">
        <v>11</v>
      </c>
      <c r="B40" s="38"/>
      <c r="C40" s="41" t="s">
        <v>41</v>
      </c>
      <c r="D40" s="42">
        <f>D39*1%</f>
        <v>0</v>
      </c>
      <c r="E40" s="42">
        <f>E39*1%</f>
        <v>3693.09</v>
      </c>
      <c r="F40" s="42">
        <f t="shared" ref="F40" si="8">F39*1%</f>
        <v>5999.49</v>
      </c>
      <c r="G40" s="42">
        <f>G39*1%</f>
        <v>9839.83</v>
      </c>
      <c r="H40" s="42">
        <f>SUM(D40:G40)</f>
        <v>19532.41</v>
      </c>
      <c r="J40" s="45"/>
    </row>
    <row r="41" spans="1:11" s="4" customFormat="1" ht="16.5" customHeight="1" x14ac:dyDescent="0.2">
      <c r="A41" s="39"/>
      <c r="B41" s="310" t="s">
        <v>42</v>
      </c>
      <c r="C41" s="311"/>
      <c r="D41" s="48">
        <f>D39+D40</f>
        <v>0</v>
      </c>
      <c r="E41" s="48">
        <f>E39+E40</f>
        <v>373001.96</v>
      </c>
      <c r="F41" s="48">
        <f t="shared" ref="F41:H41" si="9">F39+F40</f>
        <v>605948.46</v>
      </c>
      <c r="G41" s="48">
        <f t="shared" si="9"/>
        <v>993822.89</v>
      </c>
      <c r="H41" s="48">
        <f t="shared" si="9"/>
        <v>1972773.31</v>
      </c>
      <c r="I41" s="60"/>
      <c r="J41" s="45"/>
    </row>
    <row r="42" spans="1:11" ht="18" customHeight="1" x14ac:dyDescent="0.2">
      <c r="A42" s="22">
        <v>12</v>
      </c>
      <c r="B42" s="23"/>
      <c r="C42" s="23" t="s">
        <v>23</v>
      </c>
      <c r="D42" s="49">
        <f>D41*0.2</f>
        <v>0</v>
      </c>
      <c r="E42" s="49">
        <f>E41*0.2</f>
        <v>74600.39</v>
      </c>
      <c r="F42" s="49">
        <f>F41*0.2</f>
        <v>121189.69</v>
      </c>
      <c r="G42" s="49">
        <f>G41*0.2</f>
        <v>198764.58</v>
      </c>
      <c r="H42" s="49">
        <f>H41*0.2</f>
        <v>394554.66</v>
      </c>
      <c r="J42" s="45"/>
      <c r="K42" s="40"/>
    </row>
    <row r="43" spans="1:11" s="32" customFormat="1" ht="18" customHeight="1" x14ac:dyDescent="0.2">
      <c r="A43" s="57"/>
      <c r="B43" s="324" t="s">
        <v>29</v>
      </c>
      <c r="C43" s="325"/>
      <c r="D43" s="49">
        <f>D41+D42</f>
        <v>0</v>
      </c>
      <c r="E43" s="49">
        <f>E41+E42</f>
        <v>447602.35</v>
      </c>
      <c r="F43" s="49">
        <f>F41+F42</f>
        <v>727138.15</v>
      </c>
      <c r="G43" s="49">
        <f>G41+G42</f>
        <v>1192587.47</v>
      </c>
      <c r="H43" s="49">
        <f>H41+H42</f>
        <v>2367327.9700000002</v>
      </c>
      <c r="I43" s="61"/>
      <c r="J43" s="45"/>
    </row>
    <row r="44" spans="1:11" x14ac:dyDescent="0.2">
      <c r="A44" s="15"/>
      <c r="B44" s="16"/>
      <c r="C44" s="16"/>
      <c r="D44" s="33"/>
      <c r="E44" s="33"/>
      <c r="F44" s="33"/>
      <c r="G44" s="33"/>
      <c r="H44" s="33"/>
    </row>
    <row r="45" spans="1:11" s="35" customFormat="1" ht="21" customHeight="1" x14ac:dyDescent="0.2">
      <c r="A45" s="326" t="s">
        <v>35</v>
      </c>
      <c r="B45" s="326"/>
      <c r="C45" s="326"/>
      <c r="D45" s="34"/>
      <c r="E45" s="34"/>
      <c r="F45" s="34"/>
      <c r="G45" s="34"/>
      <c r="H45" s="34"/>
    </row>
    <row r="46" spans="1:11" s="35" customFormat="1" ht="14.25" customHeight="1" x14ac:dyDescent="0.2">
      <c r="A46" s="327" t="s">
        <v>40</v>
      </c>
      <c r="B46" s="327"/>
      <c r="C46" s="327"/>
      <c r="D46" s="34"/>
      <c r="E46" s="34"/>
      <c r="F46" s="34"/>
      <c r="G46" s="322" t="s">
        <v>34</v>
      </c>
      <c r="H46" s="322"/>
    </row>
    <row r="47" spans="1:11" s="36" customFormat="1" ht="12.75" customHeight="1" x14ac:dyDescent="0.2">
      <c r="A47" s="323" t="s">
        <v>24</v>
      </c>
      <c r="B47" s="323"/>
      <c r="C47" s="323"/>
      <c r="D47" s="323"/>
      <c r="E47" s="323"/>
      <c r="F47" s="323"/>
      <c r="G47" s="323"/>
      <c r="H47" s="323"/>
    </row>
    <row r="48" spans="1:11" s="35" customFormat="1" ht="21" customHeight="1" x14ac:dyDescent="0.2">
      <c r="A48" s="326" t="s">
        <v>36</v>
      </c>
      <c r="B48" s="326"/>
      <c r="C48" s="326"/>
      <c r="D48" s="34"/>
      <c r="E48" s="34"/>
      <c r="F48" s="34"/>
      <c r="G48" s="34"/>
      <c r="H48" s="34"/>
    </row>
    <row r="49" spans="1:8" s="35" customFormat="1" ht="37.5" customHeight="1" x14ac:dyDescent="0.2">
      <c r="A49" s="322" t="s">
        <v>48</v>
      </c>
      <c r="B49" s="322"/>
      <c r="C49" s="322"/>
      <c r="D49" s="34"/>
      <c r="E49" s="34"/>
      <c r="F49" s="34"/>
      <c r="G49" s="322" t="s">
        <v>54</v>
      </c>
      <c r="H49" s="322"/>
    </row>
    <row r="50" spans="1:8" s="36" customFormat="1" ht="15.6" customHeight="1" x14ac:dyDescent="0.2">
      <c r="A50" s="323" t="s">
        <v>24</v>
      </c>
      <c r="B50" s="323"/>
      <c r="C50" s="323"/>
      <c r="D50" s="323"/>
      <c r="E50" s="323"/>
      <c r="F50" s="323"/>
      <c r="G50" s="323"/>
      <c r="H50" s="323"/>
    </row>
    <row r="51" spans="1:8" x14ac:dyDescent="0.2">
      <c r="C51" s="5"/>
    </row>
    <row r="56" spans="1:8" x14ac:dyDescent="0.2">
      <c r="H56" s="46"/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B25:C25"/>
    <mergeCell ref="A13:A16"/>
    <mergeCell ref="B13:B16"/>
    <mergeCell ref="C13:C16"/>
    <mergeCell ref="D13:G13"/>
    <mergeCell ref="A18:H18"/>
    <mergeCell ref="B20:C20"/>
    <mergeCell ref="A21:H21"/>
    <mergeCell ref="B22:C22"/>
    <mergeCell ref="A23:H23"/>
    <mergeCell ref="H13:H16"/>
    <mergeCell ref="D14:D16"/>
    <mergeCell ref="E14:E16"/>
    <mergeCell ref="F14:F16"/>
    <mergeCell ref="G14:G16"/>
    <mergeCell ref="B41:C41"/>
    <mergeCell ref="B26:C26"/>
    <mergeCell ref="A27:H27"/>
    <mergeCell ref="B29:C29"/>
    <mergeCell ref="B30:C30"/>
    <mergeCell ref="A31:H31"/>
    <mergeCell ref="B33:C33"/>
    <mergeCell ref="A34:H34"/>
    <mergeCell ref="B36:C36"/>
    <mergeCell ref="B37:C37"/>
    <mergeCell ref="A38:C38"/>
    <mergeCell ref="A39:C39"/>
    <mergeCell ref="A49:C49"/>
    <mergeCell ref="G49:H49"/>
    <mergeCell ref="A50:H50"/>
    <mergeCell ref="B43:C43"/>
    <mergeCell ref="A45:C45"/>
    <mergeCell ref="A46:C46"/>
    <mergeCell ref="G46:H46"/>
    <mergeCell ref="A47:H47"/>
    <mergeCell ref="A48:C48"/>
  </mergeCells>
  <pageMargins left="0.43307086614173229" right="0.23622047244094491" top="0.51181102362204722" bottom="0.43307086614173229" header="0.31496062992125984" footer="0.31496062992125984"/>
  <pageSetup paperSize="9" scale="91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C18DA-9264-4F7C-AB09-B86A54C92156}">
  <sheetPr>
    <pageSetUpPr fitToPage="1"/>
  </sheetPr>
  <dimension ref="A1:R30"/>
  <sheetViews>
    <sheetView showOutlineSymbols="0" showWhiteSpace="0" zoomScale="70" zoomScaleNormal="70" zoomScaleSheetLayoutView="85" workbookViewId="0">
      <selection activeCell="J22" sqref="J22:J28"/>
    </sheetView>
  </sheetViews>
  <sheetFormatPr defaultRowHeight="15.75" x14ac:dyDescent="0.25"/>
  <cols>
    <col min="1" max="1" width="18.42578125" style="185" customWidth="1"/>
    <col min="2" max="2" width="28.5703125" style="185" bestFit="1" customWidth="1"/>
    <col min="3" max="3" width="68.5703125" style="185" bestFit="1" customWidth="1"/>
    <col min="4" max="4" width="19" style="185" customWidth="1"/>
    <col min="5" max="6" width="17.140625" style="185" bestFit="1" customWidth="1"/>
    <col min="7" max="7" width="19.85546875" style="185" customWidth="1"/>
    <col min="8" max="8" width="19" style="185" customWidth="1"/>
    <col min="9" max="9" width="9.140625" style="207"/>
    <col min="10" max="10" width="13" style="185" customWidth="1"/>
    <col min="11" max="11" width="9.140625" style="185" customWidth="1"/>
    <col min="12" max="14" width="11.140625" style="185" customWidth="1"/>
    <col min="15" max="15" width="15.85546875" style="185" customWidth="1"/>
    <col min="16" max="16" width="9.140625" style="185" customWidth="1"/>
    <col min="17" max="17" width="16" style="185" customWidth="1"/>
    <col min="18" max="16384" width="9.140625" style="185"/>
  </cols>
  <sheetData>
    <row r="1" spans="1:18" x14ac:dyDescent="0.25">
      <c r="A1" s="183"/>
      <c r="B1" s="184"/>
      <c r="C1" s="183"/>
      <c r="D1" s="183"/>
      <c r="E1" s="183"/>
      <c r="F1" s="183"/>
      <c r="G1" s="183"/>
      <c r="H1" s="183"/>
    </row>
    <row r="2" spans="1:18" x14ac:dyDescent="0.25">
      <c r="A2" s="184" t="s">
        <v>106</v>
      </c>
      <c r="B2" s="186"/>
    </row>
    <row r="3" spans="1:18" ht="33.75" customHeight="1" x14ac:dyDescent="0.25">
      <c r="A3" s="187"/>
      <c r="B3" s="188" t="s">
        <v>409</v>
      </c>
      <c r="C3" s="328" t="s">
        <v>425</v>
      </c>
      <c r="D3" s="329"/>
      <c r="E3" s="329"/>
      <c r="F3" s="329"/>
      <c r="G3" s="329"/>
      <c r="H3" s="329"/>
    </row>
    <row r="4" spans="1:18" x14ac:dyDescent="0.25">
      <c r="A4" s="184" t="s">
        <v>106</v>
      </c>
      <c r="B4" s="186"/>
    </row>
    <row r="5" spans="1:18" x14ac:dyDescent="0.25">
      <c r="A5" s="184" t="s">
        <v>106</v>
      </c>
      <c r="B5" s="186"/>
    </row>
    <row r="6" spans="1:18" x14ac:dyDescent="0.25">
      <c r="A6" s="183"/>
      <c r="B6" s="184"/>
      <c r="C6" s="183" t="s">
        <v>410</v>
      </c>
      <c r="D6" s="183"/>
      <c r="E6" s="183"/>
      <c r="F6" s="183"/>
      <c r="G6" s="183"/>
      <c r="H6" s="183"/>
    </row>
    <row r="7" spans="1:18" x14ac:dyDescent="0.25">
      <c r="A7" s="184" t="s">
        <v>106</v>
      </c>
      <c r="B7" s="186"/>
    </row>
    <row r="8" spans="1:18" x14ac:dyDescent="0.25">
      <c r="A8" s="187"/>
      <c r="B8" s="188" t="s">
        <v>411</v>
      </c>
      <c r="C8" s="187" t="s">
        <v>412</v>
      </c>
      <c r="D8" s="187"/>
      <c r="E8" s="187"/>
      <c r="F8" s="187"/>
      <c r="G8" s="187"/>
      <c r="H8" s="187"/>
    </row>
    <row r="9" spans="1:18" x14ac:dyDescent="0.25">
      <c r="A9" s="184" t="s">
        <v>106</v>
      </c>
      <c r="B9" s="186"/>
    </row>
    <row r="10" spans="1:18" x14ac:dyDescent="0.25">
      <c r="A10" s="184" t="s">
        <v>106</v>
      </c>
    </row>
    <row r="11" spans="1:18" x14ac:dyDescent="0.25">
      <c r="A11" s="188" t="s">
        <v>413</v>
      </c>
      <c r="B11" s="188"/>
      <c r="C11" s="188"/>
      <c r="D11" s="188"/>
      <c r="E11" s="188"/>
      <c r="F11" s="188"/>
      <c r="G11" s="188"/>
      <c r="H11" s="188"/>
    </row>
    <row r="12" spans="1:18" x14ac:dyDescent="0.25">
      <c r="A12" s="330" t="s">
        <v>84</v>
      </c>
      <c r="B12" s="330" t="s">
        <v>127</v>
      </c>
      <c r="C12" s="330" t="s">
        <v>414</v>
      </c>
      <c r="D12" s="330" t="s">
        <v>415</v>
      </c>
      <c r="E12" s="330" t="s">
        <v>106</v>
      </c>
      <c r="F12" s="330" t="s">
        <v>106</v>
      </c>
      <c r="G12" s="330" t="s">
        <v>106</v>
      </c>
      <c r="H12" s="330" t="s">
        <v>106</v>
      </c>
    </row>
    <row r="13" spans="1:18" ht="31.5" x14ac:dyDescent="0.25">
      <c r="A13" s="330" t="s">
        <v>106</v>
      </c>
      <c r="B13" s="330" t="s">
        <v>106</v>
      </c>
      <c r="C13" s="330" t="s">
        <v>106</v>
      </c>
      <c r="D13" s="189" t="s">
        <v>416</v>
      </c>
      <c r="E13" s="189" t="s">
        <v>2</v>
      </c>
      <c r="F13" s="189" t="s">
        <v>124</v>
      </c>
      <c r="G13" s="189" t="s">
        <v>126</v>
      </c>
      <c r="H13" s="189" t="s">
        <v>136</v>
      </c>
    </row>
    <row r="14" spans="1:18" x14ac:dyDescent="0.25">
      <c r="A14" s="189">
        <v>1</v>
      </c>
      <c r="B14" s="189">
        <v>2</v>
      </c>
      <c r="C14" s="189">
        <v>3</v>
      </c>
      <c r="D14" s="189">
        <v>4</v>
      </c>
      <c r="E14" s="189">
        <v>5</v>
      </c>
      <c r="F14" s="189">
        <v>6</v>
      </c>
      <c r="G14" s="189">
        <v>7</v>
      </c>
      <c r="H14" s="189">
        <v>8</v>
      </c>
      <c r="J14" s="190" t="s">
        <v>142</v>
      </c>
      <c r="K14" s="190" t="s">
        <v>143</v>
      </c>
      <c r="L14" s="190" t="s">
        <v>417</v>
      </c>
      <c r="M14" s="190" t="s">
        <v>418</v>
      </c>
      <c r="N14" s="190" t="s">
        <v>419</v>
      </c>
      <c r="O14" s="190" t="s">
        <v>44</v>
      </c>
      <c r="P14" s="190"/>
      <c r="Q14" s="190"/>
    </row>
    <row r="15" spans="1:18" ht="25.5" x14ac:dyDescent="0.25">
      <c r="A15" s="211">
        <v>1</v>
      </c>
      <c r="B15" s="41" t="s">
        <v>56</v>
      </c>
      <c r="C15" s="41" t="s">
        <v>57</v>
      </c>
      <c r="D15" s="211"/>
      <c r="E15" s="204">
        <f>'02-01-01'!N209*I15</f>
        <v>258616.2</v>
      </c>
      <c r="F15" s="211">
        <f>'02-01-01'!N217*I15</f>
        <v>400185.06</v>
      </c>
      <c r="G15" s="211"/>
      <c r="H15" s="191">
        <f t="shared" ref="H15:H16" si="0">SUM(D15:G15)</f>
        <v>658801.26</v>
      </c>
      <c r="I15" s="59">
        <v>6</v>
      </c>
      <c r="J15" s="205">
        <f>'02-01-01'!N218</f>
        <v>11518.96</v>
      </c>
      <c r="K15" s="206">
        <f>'02-01-01'!N212-'02-01-01'!N213</f>
        <v>724.66</v>
      </c>
      <c r="L15" s="205">
        <f>'02-01-01'!N214</f>
        <v>14271.83</v>
      </c>
      <c r="M15" s="205">
        <f>'02-01-01'!N219</f>
        <v>10868.76</v>
      </c>
      <c r="N15" s="205">
        <f>'02-01-01'!N220</f>
        <v>5718.49</v>
      </c>
      <c r="O15" s="205">
        <f>'02-01-01'!N217</f>
        <v>66697.509999999995</v>
      </c>
      <c r="P15" s="190"/>
      <c r="Q15" s="192">
        <f t="shared" ref="Q15:Q16" si="1">SUM(J15:O15)</f>
        <v>109800.21</v>
      </c>
      <c r="R15" s="273">
        <v>7</v>
      </c>
    </row>
    <row r="16" spans="1:18" ht="25.5" x14ac:dyDescent="0.25">
      <c r="A16" s="211">
        <v>2</v>
      </c>
      <c r="B16" s="41" t="s">
        <v>58</v>
      </c>
      <c r="C16" s="41" t="s">
        <v>59</v>
      </c>
      <c r="D16" s="211"/>
      <c r="E16" s="204">
        <f>'02-01-02'!N257*I16</f>
        <v>50032.72</v>
      </c>
      <c r="F16" s="204">
        <f>'02-01-02'!N265*I16</f>
        <v>101220.72</v>
      </c>
      <c r="G16" s="211"/>
      <c r="H16" s="191">
        <f t="shared" si="0"/>
        <v>151253.44</v>
      </c>
      <c r="I16" s="59">
        <v>1</v>
      </c>
      <c r="J16" s="205">
        <f>'02-01-02'!N266</f>
        <v>13510.8</v>
      </c>
      <c r="K16" s="205">
        <f>'02-01-02'!N260-'02-01-02'!N261</f>
        <v>958.68</v>
      </c>
      <c r="L16" s="205">
        <f>'02-01-02'!N262</f>
        <v>16054.46</v>
      </c>
      <c r="M16" s="205">
        <f>'02-01-02'!N267</f>
        <v>12764.35</v>
      </c>
      <c r="N16" s="205">
        <f>'02-01-02'!N268</f>
        <v>6744.43</v>
      </c>
      <c r="O16" s="205">
        <f>'02-01-02'!N265</f>
        <v>101220.72</v>
      </c>
      <c r="P16" s="190"/>
      <c r="Q16" s="192">
        <f t="shared" si="1"/>
        <v>151253.44</v>
      </c>
      <c r="R16" s="273">
        <v>1</v>
      </c>
    </row>
    <row r="17" spans="1:10" s="197" customFormat="1" x14ac:dyDescent="0.25">
      <c r="A17" s="193"/>
      <c r="B17" s="194"/>
      <c r="C17" s="194" t="s">
        <v>420</v>
      </c>
      <c r="D17" s="195">
        <f>SUM(D15:D16)</f>
        <v>0</v>
      </c>
      <c r="E17" s="195">
        <f>SUM(E15:E16)</f>
        <v>308648.92</v>
      </c>
      <c r="F17" s="195">
        <f>SUM(F15:F16)</f>
        <v>501405.78</v>
      </c>
      <c r="G17" s="195">
        <f>SUM(G15:G16)</f>
        <v>0</v>
      </c>
      <c r="H17" s="196">
        <f t="shared" ref="H17:H19" si="2">SUM(D17:G17)</f>
        <v>810054.7</v>
      </c>
      <c r="I17" s="208"/>
    </row>
    <row r="18" spans="1:10" x14ac:dyDescent="0.25">
      <c r="A18" s="189"/>
      <c r="B18" s="198"/>
      <c r="C18" s="198"/>
      <c r="D18" s="199"/>
      <c r="E18" s="199"/>
      <c r="F18" s="199"/>
      <c r="G18" s="199"/>
      <c r="H18" s="191">
        <f t="shared" si="2"/>
        <v>0</v>
      </c>
    </row>
    <row r="19" spans="1:10" s="197" customFormat="1" x14ac:dyDescent="0.25">
      <c r="A19" s="193"/>
      <c r="B19" s="194"/>
      <c r="C19" s="194" t="s">
        <v>421</v>
      </c>
      <c r="D19" s="195">
        <f>D17</f>
        <v>0</v>
      </c>
      <c r="E19" s="195">
        <f>E17</f>
        <v>308648.92</v>
      </c>
      <c r="F19" s="195">
        <f>F17</f>
        <v>501405.78</v>
      </c>
      <c r="G19" s="195">
        <f>G17</f>
        <v>0</v>
      </c>
      <c r="H19" s="196">
        <f t="shared" si="2"/>
        <v>810054.7</v>
      </c>
      <c r="I19" s="208"/>
    </row>
    <row r="20" spans="1:10" s="203" customFormat="1" x14ac:dyDescent="0.25">
      <c r="A20" s="200"/>
      <c r="B20" s="201"/>
      <c r="C20" s="201" t="s">
        <v>117</v>
      </c>
      <c r="D20" s="202"/>
      <c r="E20" s="202"/>
      <c r="F20" s="202"/>
      <c r="G20" s="202"/>
      <c r="H20" s="202"/>
      <c r="I20" s="209"/>
    </row>
    <row r="21" spans="1:10" x14ac:dyDescent="0.25">
      <c r="A21" s="189"/>
      <c r="B21" s="194"/>
      <c r="C21" s="198" t="s">
        <v>142</v>
      </c>
      <c r="D21" s="191"/>
      <c r="E21" s="191"/>
      <c r="F21" s="191"/>
      <c r="G21" s="191"/>
      <c r="H21" s="199">
        <f>J15*I15+J16*I16</f>
        <v>82624.56</v>
      </c>
    </row>
    <row r="22" spans="1:10" x14ac:dyDescent="0.25">
      <c r="A22" s="189"/>
      <c r="B22" s="194"/>
      <c r="C22" s="198" t="s">
        <v>143</v>
      </c>
      <c r="D22" s="191"/>
      <c r="E22" s="191"/>
      <c r="F22" s="191"/>
      <c r="G22" s="191"/>
      <c r="H22" s="199">
        <f>K15*I15+K16*I16</f>
        <v>5306.64</v>
      </c>
    </row>
    <row r="23" spans="1:10" x14ac:dyDescent="0.25">
      <c r="A23" s="189"/>
      <c r="B23" s="194"/>
      <c r="C23" s="198" t="s">
        <v>417</v>
      </c>
      <c r="D23" s="191"/>
      <c r="E23" s="191"/>
      <c r="F23" s="191"/>
      <c r="G23" s="191"/>
      <c r="H23" s="199">
        <f>L15*I15+L16*I16</f>
        <v>101685.44</v>
      </c>
      <c r="J23" s="271"/>
    </row>
    <row r="24" spans="1:10" x14ac:dyDescent="0.25">
      <c r="A24" s="189"/>
      <c r="B24" s="194"/>
      <c r="C24" s="198" t="s">
        <v>418</v>
      </c>
      <c r="D24" s="191"/>
      <c r="E24" s="191"/>
      <c r="F24" s="191"/>
      <c r="G24" s="191"/>
      <c r="H24" s="199">
        <f>M15*I15+M16*I16</f>
        <v>77976.91</v>
      </c>
    </row>
    <row r="25" spans="1:10" x14ac:dyDescent="0.25">
      <c r="A25" s="189"/>
      <c r="B25" s="194"/>
      <c r="C25" s="198" t="s">
        <v>419</v>
      </c>
      <c r="D25" s="191"/>
      <c r="E25" s="191"/>
      <c r="F25" s="191"/>
      <c r="G25" s="191"/>
      <c r="H25" s="199">
        <f>N15*I15+N16*I16</f>
        <v>41055.370000000003</v>
      </c>
      <c r="J25" s="271"/>
    </row>
    <row r="26" spans="1:10" x14ac:dyDescent="0.25">
      <c r="A26" s="189"/>
      <c r="B26" s="194"/>
      <c r="C26" s="198" t="s">
        <v>422</v>
      </c>
      <c r="D26" s="191"/>
      <c r="E26" s="191"/>
      <c r="F26" s="191"/>
      <c r="G26" s="191"/>
      <c r="H26" s="199">
        <f>O15*I15+O16*I16</f>
        <v>501405.78</v>
      </c>
    </row>
    <row r="27" spans="1:10" x14ac:dyDescent="0.25">
      <c r="A27" s="189"/>
      <c r="B27" s="194"/>
      <c r="C27" s="198" t="s">
        <v>423</v>
      </c>
      <c r="D27" s="191"/>
      <c r="E27" s="191"/>
      <c r="F27" s="191"/>
      <c r="G27" s="191"/>
      <c r="H27" s="199">
        <f t="shared" ref="H27" si="3">SUM(D27:G27)</f>
        <v>0</v>
      </c>
    </row>
    <row r="29" spans="1:10" x14ac:dyDescent="0.25">
      <c r="B29" s="185" t="s">
        <v>98</v>
      </c>
    </row>
    <row r="30" spans="1:10" x14ac:dyDescent="0.25">
      <c r="B30" s="185" t="s">
        <v>424</v>
      </c>
    </row>
  </sheetData>
  <mergeCells count="5">
    <mergeCell ref="C3:H3"/>
    <mergeCell ref="A12:A13"/>
    <mergeCell ref="B12:B13"/>
    <mergeCell ref="C12:C13"/>
    <mergeCell ref="D12:H12"/>
  </mergeCells>
  <pageMargins left="0.75" right="0.75" top="1" bottom="1" header="0.5" footer="0.5"/>
  <pageSetup paperSize="9" scale="6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05A64-2170-4A94-AF46-BE481F93FD78}">
  <sheetPr>
    <pageSetUpPr fitToPage="1"/>
  </sheetPr>
  <dimension ref="A1:I29"/>
  <sheetViews>
    <sheetView showOutlineSymbols="0" showWhiteSpace="0" zoomScale="70" zoomScaleNormal="70" zoomScaleSheetLayoutView="85" workbookViewId="0">
      <selection activeCell="I16" sqref="I16"/>
    </sheetView>
  </sheetViews>
  <sheetFormatPr defaultRowHeight="15.75" x14ac:dyDescent="0.25"/>
  <cols>
    <col min="1" max="1" width="18.42578125" style="185" customWidth="1"/>
    <col min="2" max="2" width="28.5703125" style="185" bestFit="1" customWidth="1"/>
    <col min="3" max="3" width="68.5703125" style="185" bestFit="1" customWidth="1"/>
    <col min="4" max="4" width="19" style="185" customWidth="1"/>
    <col min="5" max="6" width="17.140625" style="185" bestFit="1" customWidth="1"/>
    <col min="7" max="7" width="19.85546875" style="185" customWidth="1"/>
    <col min="8" max="8" width="19" style="185" customWidth="1"/>
    <col min="9" max="16384" width="9.140625" style="185"/>
  </cols>
  <sheetData>
    <row r="1" spans="1:9" x14ac:dyDescent="0.25">
      <c r="A1" s="183"/>
      <c r="B1" s="184"/>
      <c r="C1" s="183"/>
      <c r="D1" s="183"/>
      <c r="E1" s="183"/>
      <c r="F1" s="183"/>
      <c r="G1" s="183"/>
      <c r="H1" s="183"/>
    </row>
    <row r="2" spans="1:9" x14ac:dyDescent="0.25">
      <c r="A2" s="184" t="s">
        <v>106</v>
      </c>
      <c r="B2" s="186"/>
    </row>
    <row r="3" spans="1:9" ht="33.75" customHeight="1" x14ac:dyDescent="0.25">
      <c r="A3" s="187"/>
      <c r="B3" s="188" t="s">
        <v>409</v>
      </c>
      <c r="C3" s="328" t="s">
        <v>425</v>
      </c>
      <c r="D3" s="329"/>
      <c r="E3" s="329"/>
      <c r="F3" s="329"/>
      <c r="G3" s="329"/>
      <c r="H3" s="329"/>
    </row>
    <row r="4" spans="1:9" x14ac:dyDescent="0.25">
      <c r="A4" s="184" t="s">
        <v>106</v>
      </c>
      <c r="B4" s="186"/>
    </row>
    <row r="5" spans="1:9" x14ac:dyDescent="0.25">
      <c r="A5" s="184" t="s">
        <v>106</v>
      </c>
      <c r="B5" s="186"/>
    </row>
    <row r="6" spans="1:9" x14ac:dyDescent="0.25">
      <c r="A6" s="183"/>
      <c r="B6" s="184"/>
      <c r="C6" s="183" t="s">
        <v>426</v>
      </c>
      <c r="D6" s="183"/>
      <c r="E6" s="183"/>
      <c r="F6" s="183"/>
      <c r="G6" s="183"/>
      <c r="H6" s="183"/>
    </row>
    <row r="7" spans="1:9" x14ac:dyDescent="0.25">
      <c r="A7" s="184" t="s">
        <v>106</v>
      </c>
      <c r="B7" s="186"/>
    </row>
    <row r="8" spans="1:9" x14ac:dyDescent="0.25">
      <c r="A8" s="187"/>
      <c r="B8" s="188" t="s">
        <v>411</v>
      </c>
      <c r="C8" s="187" t="s">
        <v>427</v>
      </c>
      <c r="D8" s="187"/>
      <c r="E8" s="187"/>
      <c r="F8" s="187"/>
      <c r="G8" s="187"/>
      <c r="H8" s="187"/>
    </row>
    <row r="9" spans="1:9" x14ac:dyDescent="0.25">
      <c r="A9" s="184" t="s">
        <v>106</v>
      </c>
      <c r="B9" s="186"/>
    </row>
    <row r="10" spans="1:9" x14ac:dyDescent="0.25">
      <c r="A10" s="184" t="s">
        <v>106</v>
      </c>
    </row>
    <row r="11" spans="1:9" x14ac:dyDescent="0.25">
      <c r="A11" s="188" t="s">
        <v>413</v>
      </c>
      <c r="B11" s="188"/>
      <c r="C11" s="188"/>
      <c r="D11" s="188"/>
      <c r="E11" s="188"/>
      <c r="F11" s="188"/>
      <c r="G11" s="188"/>
      <c r="H11" s="188"/>
    </row>
    <row r="12" spans="1:9" x14ac:dyDescent="0.25">
      <c r="A12" s="330" t="s">
        <v>84</v>
      </c>
      <c r="B12" s="330" t="s">
        <v>127</v>
      </c>
      <c r="C12" s="330" t="s">
        <v>414</v>
      </c>
      <c r="D12" s="330" t="s">
        <v>415</v>
      </c>
      <c r="E12" s="330" t="s">
        <v>106</v>
      </c>
      <c r="F12" s="330" t="s">
        <v>106</v>
      </c>
      <c r="G12" s="330" t="s">
        <v>106</v>
      </c>
      <c r="H12" s="330" t="s">
        <v>106</v>
      </c>
    </row>
    <row r="13" spans="1:9" ht="31.5" x14ac:dyDescent="0.25">
      <c r="A13" s="330" t="s">
        <v>106</v>
      </c>
      <c r="B13" s="330" t="s">
        <v>106</v>
      </c>
      <c r="C13" s="330" t="s">
        <v>106</v>
      </c>
      <c r="D13" s="189" t="s">
        <v>416</v>
      </c>
      <c r="E13" s="189" t="s">
        <v>2</v>
      </c>
      <c r="F13" s="189" t="s">
        <v>124</v>
      </c>
      <c r="G13" s="189" t="s">
        <v>126</v>
      </c>
      <c r="H13" s="189" t="s">
        <v>136</v>
      </c>
    </row>
    <row r="14" spans="1:9" x14ac:dyDescent="0.25">
      <c r="A14" s="189">
        <v>1</v>
      </c>
      <c r="B14" s="189">
        <v>2</v>
      </c>
      <c r="C14" s="189">
        <v>3</v>
      </c>
      <c r="D14" s="189">
        <v>4</v>
      </c>
      <c r="E14" s="189">
        <v>5</v>
      </c>
      <c r="F14" s="189">
        <v>6</v>
      </c>
      <c r="G14" s="189">
        <v>7</v>
      </c>
      <c r="H14" s="189">
        <v>8</v>
      </c>
      <c r="I14" s="207"/>
    </row>
    <row r="15" spans="1:9" x14ac:dyDescent="0.25">
      <c r="A15" s="189"/>
      <c r="B15" s="41" t="s">
        <v>60</v>
      </c>
      <c r="C15" s="41" t="s">
        <v>51</v>
      </c>
      <c r="D15" s="211"/>
      <c r="E15" s="211"/>
      <c r="F15" s="211"/>
      <c r="G15" s="204">
        <f>'09-01-01'!N92*I15</f>
        <v>561414.56000000006</v>
      </c>
      <c r="H15" s="191">
        <f t="shared" ref="H15" si="0">SUM(D15:G15)</f>
        <v>561414.56000000006</v>
      </c>
      <c r="I15" s="207">
        <f>'ОСР 02-01 (2026)'!I15+'ОСР 02-01 (2026)'!I16</f>
        <v>7</v>
      </c>
    </row>
    <row r="16" spans="1:9" s="197" customFormat="1" x14ac:dyDescent="0.25">
      <c r="A16" s="193"/>
      <c r="B16" s="194"/>
      <c r="C16" s="194" t="s">
        <v>420</v>
      </c>
      <c r="D16" s="195">
        <f>SUM(D15:D15)</f>
        <v>0</v>
      </c>
      <c r="E16" s="195">
        <f>SUM(E15:E15)</f>
        <v>0</v>
      </c>
      <c r="F16" s="195">
        <f>SUM(F15:F15)</f>
        <v>0</v>
      </c>
      <c r="G16" s="195">
        <f>SUM(G15:G15)</f>
        <v>561414.56000000006</v>
      </c>
      <c r="H16" s="196">
        <f t="shared" ref="H16:H18" si="1">SUM(D16:G16)</f>
        <v>561414.56000000006</v>
      </c>
      <c r="I16" s="208"/>
    </row>
    <row r="17" spans="1:8" x14ac:dyDescent="0.25">
      <c r="A17" s="189"/>
      <c r="B17" s="198"/>
      <c r="C17" s="198"/>
      <c r="D17" s="199"/>
      <c r="E17" s="199"/>
      <c r="F17" s="199"/>
      <c r="G17" s="199"/>
      <c r="H17" s="191">
        <f t="shared" si="1"/>
        <v>0</v>
      </c>
    </row>
    <row r="18" spans="1:8" s="197" customFormat="1" x14ac:dyDescent="0.25">
      <c r="A18" s="193"/>
      <c r="B18" s="194"/>
      <c r="C18" s="194" t="s">
        <v>421</v>
      </c>
      <c r="D18" s="195">
        <f>D16</f>
        <v>0</v>
      </c>
      <c r="E18" s="195">
        <f>E16</f>
        <v>0</v>
      </c>
      <c r="F18" s="195">
        <f>F16</f>
        <v>0</v>
      </c>
      <c r="G18" s="195">
        <f>G16</f>
        <v>561414.56000000006</v>
      </c>
      <c r="H18" s="196">
        <f t="shared" si="1"/>
        <v>561414.56000000006</v>
      </c>
    </row>
    <row r="19" spans="1:8" s="203" customFormat="1" x14ac:dyDescent="0.25">
      <c r="A19" s="200"/>
      <c r="B19" s="201"/>
      <c r="C19" s="201" t="s">
        <v>117</v>
      </c>
      <c r="D19" s="202"/>
      <c r="E19" s="202"/>
      <c r="F19" s="202"/>
      <c r="G19" s="202"/>
      <c r="H19" s="202"/>
    </row>
    <row r="20" spans="1:8" x14ac:dyDescent="0.25">
      <c r="A20" s="189"/>
      <c r="B20" s="194"/>
      <c r="C20" s="198" t="s">
        <v>142</v>
      </c>
      <c r="D20" s="191"/>
      <c r="E20" s="191"/>
      <c r="F20" s="191"/>
      <c r="G20" s="191"/>
      <c r="H20" s="199">
        <f>SUM(D20:G20)</f>
        <v>0</v>
      </c>
    </row>
    <row r="21" spans="1:8" x14ac:dyDescent="0.25">
      <c r="A21" s="189"/>
      <c r="B21" s="194"/>
      <c r="C21" s="198" t="s">
        <v>143</v>
      </c>
      <c r="D21" s="191"/>
      <c r="E21" s="191"/>
      <c r="F21" s="191"/>
      <c r="G21" s="191"/>
      <c r="H21" s="199">
        <f t="shared" ref="H21:H25" si="2">SUM(D21:G21)</f>
        <v>0</v>
      </c>
    </row>
    <row r="22" spans="1:8" x14ac:dyDescent="0.25">
      <c r="A22" s="189"/>
      <c r="B22" s="194"/>
      <c r="C22" s="198" t="s">
        <v>417</v>
      </c>
      <c r="D22" s="191"/>
      <c r="E22" s="191"/>
      <c r="F22" s="191"/>
      <c r="G22" s="191"/>
      <c r="H22" s="199">
        <f t="shared" si="2"/>
        <v>0</v>
      </c>
    </row>
    <row r="23" spans="1:8" x14ac:dyDescent="0.25">
      <c r="A23" s="189"/>
      <c r="B23" s="194"/>
      <c r="C23" s="198" t="s">
        <v>418</v>
      </c>
      <c r="D23" s="191"/>
      <c r="E23" s="191"/>
      <c r="F23" s="191"/>
      <c r="G23" s="191"/>
      <c r="H23" s="199">
        <f t="shared" si="2"/>
        <v>0</v>
      </c>
    </row>
    <row r="24" spans="1:8" x14ac:dyDescent="0.25">
      <c r="A24" s="189"/>
      <c r="B24" s="194"/>
      <c r="C24" s="198" t="s">
        <v>419</v>
      </c>
      <c r="D24" s="191"/>
      <c r="E24" s="191"/>
      <c r="F24" s="191"/>
      <c r="G24" s="191"/>
      <c r="H24" s="199">
        <f t="shared" si="2"/>
        <v>0</v>
      </c>
    </row>
    <row r="25" spans="1:8" x14ac:dyDescent="0.25">
      <c r="A25" s="189"/>
      <c r="B25" s="194"/>
      <c r="C25" s="198" t="s">
        <v>422</v>
      </c>
      <c r="D25" s="191"/>
      <c r="E25" s="191"/>
      <c r="F25" s="191"/>
      <c r="G25" s="191"/>
      <c r="H25" s="199">
        <f t="shared" si="2"/>
        <v>0</v>
      </c>
    </row>
    <row r="26" spans="1:8" x14ac:dyDescent="0.25">
      <c r="A26" s="189"/>
      <c r="B26" s="194"/>
      <c r="C26" s="198" t="s">
        <v>423</v>
      </c>
      <c r="D26" s="191"/>
      <c r="E26" s="191"/>
      <c r="F26" s="191"/>
      <c r="G26" s="191"/>
      <c r="H26" s="199">
        <f>H16</f>
        <v>561414.56000000006</v>
      </c>
    </row>
    <row r="28" spans="1:8" x14ac:dyDescent="0.25">
      <c r="B28" s="185" t="s">
        <v>98</v>
      </c>
    </row>
    <row r="29" spans="1:8" x14ac:dyDescent="0.25">
      <c r="B29" s="185" t="s">
        <v>424</v>
      </c>
    </row>
  </sheetData>
  <mergeCells count="5">
    <mergeCell ref="C3:H3"/>
    <mergeCell ref="A12:A13"/>
    <mergeCell ref="B12:B13"/>
    <mergeCell ref="C12:C13"/>
    <mergeCell ref="D12:H12"/>
  </mergeCells>
  <pageMargins left="0.75" right="0.75" top="1" bottom="1" header="0.5" footer="0.5"/>
  <pageSetup paperSize="9" scale="67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02A7C-E757-4339-AEA7-57286E653D3C}">
  <sheetPr>
    <pageSetUpPr autoPageBreaks="0" fitToPage="1"/>
  </sheetPr>
  <dimension ref="A1:K56"/>
  <sheetViews>
    <sheetView showGridLines="0" view="pageBreakPreview" topLeftCell="A16" zoomScale="85" zoomScaleNormal="100" zoomScaleSheetLayoutView="85" workbookViewId="0">
      <selection activeCell="H41" sqref="H41"/>
    </sheetView>
  </sheetViews>
  <sheetFormatPr defaultColWidth="9.140625" defaultRowHeight="12.75" x14ac:dyDescent="0.2"/>
  <cols>
    <col min="1" max="1" width="5" style="37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9.140625" style="8"/>
    <col min="10" max="10" width="13.140625" style="8" bestFit="1" customWidth="1"/>
    <col min="11" max="11" width="12.85546875" style="8" customWidth="1"/>
    <col min="12" max="16384" width="9.140625" style="8"/>
  </cols>
  <sheetData>
    <row r="1" spans="1:8" s="4" customFormat="1" ht="22.9" customHeight="1" x14ac:dyDescent="0.2">
      <c r="A1" s="55" t="s">
        <v>25</v>
      </c>
      <c r="B1" s="2"/>
      <c r="C1" s="291" t="s">
        <v>31</v>
      </c>
      <c r="D1" s="291"/>
      <c r="E1" s="291"/>
      <c r="F1" s="291"/>
      <c r="G1" s="291"/>
      <c r="H1" s="3"/>
    </row>
    <row r="2" spans="1:8" ht="17.25" customHeight="1" x14ac:dyDescent="0.2">
      <c r="A2" s="5" t="s">
        <v>26</v>
      </c>
      <c r="C2" s="5"/>
    </row>
    <row r="3" spans="1:8" ht="17.25" customHeight="1" x14ac:dyDescent="0.25">
      <c r="A3" s="292" t="s">
        <v>68</v>
      </c>
      <c r="B3" s="292"/>
      <c r="C3" s="292"/>
      <c r="E3" s="293"/>
      <c r="F3" s="293"/>
      <c r="G3" s="293"/>
      <c r="H3" s="293"/>
    </row>
    <row r="4" spans="1:8" s="11" customFormat="1" ht="18.600000000000001" customHeight="1" x14ac:dyDescent="0.25">
      <c r="A4" s="294" t="s">
        <v>27</v>
      </c>
      <c r="B4" s="294"/>
      <c r="C4" s="294"/>
      <c r="D4" s="62">
        <f>H43/1000</f>
        <v>762.37</v>
      </c>
      <c r="E4" s="9" t="s">
        <v>30</v>
      </c>
      <c r="F4" s="10"/>
      <c r="G4" s="10"/>
      <c r="H4" s="10"/>
    </row>
    <row r="5" spans="1:8" ht="12.6" customHeight="1" x14ac:dyDescent="0.2">
      <c r="A5" s="295"/>
      <c r="B5" s="296"/>
      <c r="C5" s="296"/>
      <c r="D5" s="296"/>
      <c r="E5" s="297"/>
      <c r="F5" s="297"/>
      <c r="G5" s="297"/>
      <c r="H5" s="297"/>
    </row>
    <row r="6" spans="1:8" ht="21" customHeight="1" x14ac:dyDescent="0.2">
      <c r="A6" s="298" t="s">
        <v>28</v>
      </c>
      <c r="B6" s="298"/>
      <c r="C6" s="298"/>
      <c r="D6" s="298"/>
      <c r="E6" s="299"/>
      <c r="F6" s="299"/>
      <c r="G6" s="299"/>
      <c r="H6" s="299"/>
    </row>
    <row r="7" spans="1:8" ht="15" x14ac:dyDescent="0.2">
      <c r="A7" s="12" t="s">
        <v>37</v>
      </c>
      <c r="B7" s="13"/>
      <c r="C7" s="14"/>
      <c r="D7" s="13"/>
      <c r="E7" s="56"/>
      <c r="F7" s="56"/>
      <c r="G7" s="56"/>
      <c r="H7" s="56"/>
    </row>
    <row r="8" spans="1:8" ht="27" customHeight="1" x14ac:dyDescent="0.2">
      <c r="A8" s="300" t="s">
        <v>47</v>
      </c>
      <c r="B8" s="300"/>
      <c r="C8" s="300"/>
      <c r="D8" s="300"/>
      <c r="E8" s="300"/>
      <c r="F8" s="300"/>
      <c r="G8" s="300"/>
      <c r="H8" s="300"/>
    </row>
    <row r="9" spans="1:8" s="4" customFormat="1" ht="32.450000000000003" customHeight="1" x14ac:dyDescent="0.2">
      <c r="A9" s="301" t="s">
        <v>64</v>
      </c>
      <c r="B9" s="301"/>
      <c r="C9" s="301"/>
      <c r="D9" s="301"/>
      <c r="E9" s="301"/>
      <c r="F9" s="301"/>
      <c r="G9" s="301"/>
      <c r="H9" s="301"/>
    </row>
    <row r="10" spans="1:8" ht="17.45" customHeight="1" x14ac:dyDescent="0.2">
      <c r="A10" s="15"/>
      <c r="B10" s="16"/>
      <c r="C10" s="302" t="s">
        <v>0</v>
      </c>
      <c r="D10" s="302"/>
      <c r="E10" s="302"/>
      <c r="F10" s="17"/>
      <c r="G10" s="17"/>
      <c r="H10" s="17"/>
    </row>
    <row r="11" spans="1:8" s="4" customFormat="1" ht="21" customHeight="1" x14ac:dyDescent="0.2">
      <c r="A11" s="290" t="s">
        <v>50</v>
      </c>
      <c r="B11" s="290"/>
      <c r="C11" s="290"/>
      <c r="D11" s="290"/>
      <c r="E11" s="290"/>
      <c r="F11" s="290"/>
      <c r="G11" s="290"/>
      <c r="H11" s="290"/>
    </row>
    <row r="12" spans="1:8" x14ac:dyDescent="0.2">
      <c r="A12" s="15"/>
      <c r="B12" s="16" t="s">
        <v>474</v>
      </c>
      <c r="C12" s="16"/>
      <c r="D12" s="18"/>
      <c r="E12" s="17"/>
      <c r="F12" s="17"/>
      <c r="G12" s="18" t="s">
        <v>435</v>
      </c>
      <c r="H12" s="215">
        <f>1.0589170681014*1.05302274800211*1.04794259089128*1.04794259089128*(1.04794259089128+1)/2</f>
        <v>1.2538987431425599</v>
      </c>
    </row>
    <row r="13" spans="1:8" ht="14.25" customHeight="1" x14ac:dyDescent="0.2">
      <c r="A13" s="305" t="s">
        <v>1</v>
      </c>
      <c r="B13" s="306" t="s">
        <v>5</v>
      </c>
      <c r="C13" s="306" t="s">
        <v>6</v>
      </c>
      <c r="D13" s="307" t="s">
        <v>52</v>
      </c>
      <c r="E13" s="307"/>
      <c r="F13" s="307"/>
      <c r="G13" s="307"/>
      <c r="H13" s="305" t="s">
        <v>53</v>
      </c>
    </row>
    <row r="14" spans="1:8" x14ac:dyDescent="0.2">
      <c r="A14" s="305"/>
      <c r="B14" s="306"/>
      <c r="C14" s="306"/>
      <c r="D14" s="305" t="s">
        <v>7</v>
      </c>
      <c r="E14" s="305" t="s">
        <v>2</v>
      </c>
      <c r="F14" s="305" t="s">
        <v>3</v>
      </c>
      <c r="G14" s="305" t="s">
        <v>4</v>
      </c>
      <c r="H14" s="305"/>
    </row>
    <row r="15" spans="1:8" x14ac:dyDescent="0.2">
      <c r="A15" s="305"/>
      <c r="B15" s="306"/>
      <c r="C15" s="306"/>
      <c r="D15" s="305"/>
      <c r="E15" s="305"/>
      <c r="F15" s="305"/>
      <c r="G15" s="305"/>
      <c r="H15" s="305"/>
    </row>
    <row r="16" spans="1:8" x14ac:dyDescent="0.2">
      <c r="A16" s="305"/>
      <c r="B16" s="306"/>
      <c r="C16" s="306"/>
      <c r="D16" s="305"/>
      <c r="E16" s="305"/>
      <c r="F16" s="305"/>
      <c r="G16" s="305"/>
      <c r="H16" s="305"/>
    </row>
    <row r="17" spans="1:8" x14ac:dyDescent="0.2">
      <c r="A17" s="19">
        <v>1</v>
      </c>
      <c r="B17" s="20">
        <v>2</v>
      </c>
      <c r="C17" s="20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</row>
    <row r="18" spans="1:8" ht="12.75" customHeight="1" x14ac:dyDescent="0.2">
      <c r="A18" s="308" t="s">
        <v>8</v>
      </c>
      <c r="B18" s="309"/>
      <c r="C18" s="309"/>
      <c r="D18" s="309"/>
      <c r="E18" s="309"/>
      <c r="F18" s="309"/>
      <c r="G18" s="309"/>
      <c r="H18" s="309"/>
    </row>
    <row r="19" spans="1:8" x14ac:dyDescent="0.2">
      <c r="A19" s="1">
        <v>1</v>
      </c>
      <c r="B19" s="41" t="s">
        <v>428</v>
      </c>
      <c r="C19" s="41" t="s">
        <v>412</v>
      </c>
      <c r="D19" s="50"/>
      <c r="E19" s="47">
        <f>'ОСР 02-01 (2027)'!E17*H12</f>
        <v>116782.39</v>
      </c>
      <c r="F19" s="47">
        <f>'ОСР 02-01 (2027)'!F19*H12</f>
        <v>210552.46</v>
      </c>
      <c r="G19" s="50"/>
      <c r="H19" s="47">
        <f>SUM(D19:G19)</f>
        <v>327334.84999999998</v>
      </c>
    </row>
    <row r="20" spans="1:8" ht="18" customHeight="1" x14ac:dyDescent="0.2">
      <c r="A20" s="21"/>
      <c r="B20" s="303" t="s">
        <v>9</v>
      </c>
      <c r="C20" s="304"/>
      <c r="D20" s="49">
        <f>SUM(D19:D19)</f>
        <v>0</v>
      </c>
      <c r="E20" s="49">
        <f>SUM(E19:E19)</f>
        <v>116782.39</v>
      </c>
      <c r="F20" s="49">
        <f>SUM(F19:F19)</f>
        <v>210552.46</v>
      </c>
      <c r="G20" s="49">
        <f>SUM(G19:G19)</f>
        <v>0</v>
      </c>
      <c r="H20" s="49">
        <f>SUM(H19:H19)</f>
        <v>327334.84999999998</v>
      </c>
    </row>
    <row r="21" spans="1:8" ht="12.75" customHeight="1" x14ac:dyDescent="0.2">
      <c r="A21" s="308" t="s">
        <v>10</v>
      </c>
      <c r="B21" s="309"/>
      <c r="C21" s="309"/>
      <c r="D21" s="309"/>
      <c r="E21" s="309"/>
      <c r="F21" s="309"/>
      <c r="G21" s="309"/>
      <c r="H21" s="309"/>
    </row>
    <row r="22" spans="1:8" x14ac:dyDescent="0.2">
      <c r="A22" s="21"/>
      <c r="B22" s="303" t="s">
        <v>11</v>
      </c>
      <c r="C22" s="304"/>
      <c r="D22" s="49">
        <f>D20</f>
        <v>0</v>
      </c>
      <c r="E22" s="49">
        <f>E20</f>
        <v>116782.39</v>
      </c>
      <c r="F22" s="49">
        <f t="shared" ref="F22:H22" si="0">F20</f>
        <v>210552.46</v>
      </c>
      <c r="G22" s="49"/>
      <c r="H22" s="49">
        <f t="shared" si="0"/>
        <v>327334.84999999998</v>
      </c>
    </row>
    <row r="23" spans="1:8" ht="12.75" customHeight="1" x14ac:dyDescent="0.2">
      <c r="A23" s="308" t="s">
        <v>12</v>
      </c>
      <c r="B23" s="309"/>
      <c r="C23" s="309"/>
      <c r="D23" s="309"/>
      <c r="E23" s="309"/>
      <c r="F23" s="309"/>
      <c r="G23" s="309"/>
      <c r="H23" s="309"/>
    </row>
    <row r="24" spans="1:8" ht="19.5" hidden="1" customHeight="1" x14ac:dyDescent="0.2">
      <c r="A24" s="22">
        <v>19</v>
      </c>
      <c r="B24" s="23" t="s">
        <v>13</v>
      </c>
      <c r="C24" s="23" t="s">
        <v>14</v>
      </c>
      <c r="D24" s="24"/>
      <c r="E24" s="25"/>
      <c r="F24" s="26"/>
      <c r="G24" s="26"/>
      <c r="H24" s="27">
        <f t="shared" ref="H24" si="1">SUM(E24:G24)</f>
        <v>0</v>
      </c>
    </row>
    <row r="25" spans="1:8" ht="12.75" customHeight="1" x14ac:dyDescent="0.2">
      <c r="A25" s="21"/>
      <c r="B25" s="303" t="s">
        <v>15</v>
      </c>
      <c r="C25" s="304"/>
      <c r="D25" s="26"/>
      <c r="E25" s="28"/>
      <c r="F25" s="29"/>
      <c r="G25" s="29"/>
      <c r="H25" s="28"/>
    </row>
    <row r="26" spans="1:8" x14ac:dyDescent="0.2">
      <c r="A26" s="21"/>
      <c r="B26" s="303" t="s">
        <v>16</v>
      </c>
      <c r="C26" s="304"/>
      <c r="D26" s="49">
        <f>D22</f>
        <v>0</v>
      </c>
      <c r="E26" s="49">
        <f t="shared" ref="E26:H26" si="2">E22+E25</f>
        <v>116782.39</v>
      </c>
      <c r="F26" s="49">
        <f t="shared" si="2"/>
        <v>210552.46</v>
      </c>
      <c r="G26" s="49"/>
      <c r="H26" s="49">
        <f t="shared" si="2"/>
        <v>327334.84999999998</v>
      </c>
    </row>
    <row r="27" spans="1:8" ht="15" customHeight="1" x14ac:dyDescent="0.2">
      <c r="A27" s="308" t="s">
        <v>17</v>
      </c>
      <c r="B27" s="309"/>
      <c r="C27" s="309"/>
      <c r="D27" s="309"/>
      <c r="E27" s="309"/>
      <c r="F27" s="309"/>
      <c r="G27" s="309"/>
      <c r="H27" s="309"/>
    </row>
    <row r="28" spans="1:8" x14ac:dyDescent="0.2">
      <c r="A28" s="1">
        <v>2</v>
      </c>
      <c r="B28" s="41" t="s">
        <v>429</v>
      </c>
      <c r="C28" s="41" t="s">
        <v>427</v>
      </c>
      <c r="D28" s="50"/>
      <c r="E28" s="50"/>
      <c r="F28" s="50"/>
      <c r="G28" s="47">
        <f>'ОСР 09-01 (2027)'!H26*H12</f>
        <v>201130.57</v>
      </c>
      <c r="H28" s="47">
        <f t="shared" ref="H28" si="3">SUM(D28:G28)</f>
        <v>201130.57</v>
      </c>
    </row>
    <row r="29" spans="1:8" ht="12.75" customHeight="1" x14ac:dyDescent="0.2">
      <c r="A29" s="21"/>
      <c r="B29" s="303" t="s">
        <v>18</v>
      </c>
      <c r="C29" s="303"/>
      <c r="D29" s="49"/>
      <c r="E29" s="49"/>
      <c r="F29" s="49"/>
      <c r="G29" s="49">
        <f>SUM(G28:G28)</f>
        <v>201130.57</v>
      </c>
      <c r="H29" s="49">
        <f>SUM(H28:H28)</f>
        <v>201130.57</v>
      </c>
    </row>
    <row r="30" spans="1:8" x14ac:dyDescent="0.2">
      <c r="A30" s="21"/>
      <c r="B30" s="303" t="s">
        <v>19</v>
      </c>
      <c r="C30" s="303"/>
      <c r="D30" s="49">
        <f>D29+D26</f>
        <v>0</v>
      </c>
      <c r="E30" s="49">
        <f>E29+E26</f>
        <v>116782.39</v>
      </c>
      <c r="F30" s="49">
        <f>F29+F26</f>
        <v>210552.46</v>
      </c>
      <c r="G30" s="49">
        <f>G29+G26</f>
        <v>201130.57</v>
      </c>
      <c r="H30" s="49">
        <f>H29+H26</f>
        <v>528465.42000000004</v>
      </c>
    </row>
    <row r="31" spans="1:8" ht="12.75" customHeight="1" x14ac:dyDescent="0.2">
      <c r="A31" s="312" t="s">
        <v>20</v>
      </c>
      <c r="B31" s="313"/>
      <c r="C31" s="313"/>
      <c r="D31" s="313"/>
      <c r="E31" s="313"/>
      <c r="F31" s="313"/>
      <c r="G31" s="313"/>
      <c r="H31" s="314"/>
    </row>
    <row r="32" spans="1:8" ht="54.75" customHeight="1" x14ac:dyDescent="0.2">
      <c r="A32" s="22">
        <v>3</v>
      </c>
      <c r="B32" s="23" t="s">
        <v>77</v>
      </c>
      <c r="C32" s="23" t="s">
        <v>78</v>
      </c>
      <c r="D32" s="26"/>
      <c r="E32" s="26"/>
      <c r="F32" s="26"/>
      <c r="G32" s="51">
        <f>(H30+H36)*11.24%</f>
        <v>63557.48</v>
      </c>
      <c r="H32" s="51">
        <f t="shared" ref="H32" si="4">SUM(D32:G32)</f>
        <v>63557.48</v>
      </c>
    </row>
    <row r="33" spans="1:11" ht="25.5" customHeight="1" x14ac:dyDescent="0.2">
      <c r="A33" s="21"/>
      <c r="B33" s="315" t="s">
        <v>21</v>
      </c>
      <c r="C33" s="316"/>
      <c r="D33" s="30"/>
      <c r="E33" s="31"/>
      <c r="F33" s="31"/>
      <c r="G33" s="49">
        <f>SUM(G32:G32)</f>
        <v>63557.48</v>
      </c>
      <c r="H33" s="49">
        <f>SUM(H32:H32)</f>
        <v>63557.48</v>
      </c>
    </row>
    <row r="34" spans="1:11" ht="56.45" customHeight="1" x14ac:dyDescent="0.2">
      <c r="A34" s="312" t="s">
        <v>38</v>
      </c>
      <c r="B34" s="313"/>
      <c r="C34" s="313"/>
      <c r="D34" s="313"/>
      <c r="E34" s="313"/>
      <c r="F34" s="313"/>
      <c r="G34" s="313"/>
      <c r="H34" s="314"/>
    </row>
    <row r="35" spans="1:11" s="59" customFormat="1" ht="18.600000000000001" customHeight="1" x14ac:dyDescent="0.2">
      <c r="A35" s="22">
        <v>4</v>
      </c>
      <c r="B35" s="23" t="s">
        <v>33</v>
      </c>
      <c r="C35" s="23" t="s">
        <v>32</v>
      </c>
      <c r="D35" s="58"/>
      <c r="E35" s="58"/>
      <c r="F35" s="58"/>
      <c r="G35" s="51">
        <f>H30*7%</f>
        <v>36992.58</v>
      </c>
      <c r="H35" s="51">
        <f t="shared" ref="H35" si="5">SUM(D35:G35)</f>
        <v>36992.58</v>
      </c>
    </row>
    <row r="36" spans="1:11" ht="117" customHeight="1" x14ac:dyDescent="0.2">
      <c r="A36" s="21"/>
      <c r="B36" s="315" t="s">
        <v>39</v>
      </c>
      <c r="C36" s="316"/>
      <c r="D36" s="49"/>
      <c r="E36" s="49"/>
      <c r="F36" s="49"/>
      <c r="G36" s="49">
        <f>G35</f>
        <v>36992.58</v>
      </c>
      <c r="H36" s="49">
        <f>H35</f>
        <v>36992.58</v>
      </c>
    </row>
    <row r="37" spans="1:11" x14ac:dyDescent="0.2">
      <c r="A37" s="21"/>
      <c r="B37" s="315" t="s">
        <v>22</v>
      </c>
      <c r="C37" s="316"/>
      <c r="D37" s="49">
        <f>D36+D33+D30</f>
        <v>0</v>
      </c>
      <c r="E37" s="49">
        <f t="shared" ref="E37:H37" si="6">E36+E33+E30</f>
        <v>116782.39</v>
      </c>
      <c r="F37" s="49">
        <f t="shared" si="6"/>
        <v>210552.46</v>
      </c>
      <c r="G37" s="49">
        <f t="shared" si="6"/>
        <v>301680.63</v>
      </c>
      <c r="H37" s="49">
        <f t="shared" si="6"/>
        <v>629015.48</v>
      </c>
    </row>
    <row r="38" spans="1:11" hidden="1" x14ac:dyDescent="0.2">
      <c r="A38" s="317" t="s">
        <v>75</v>
      </c>
      <c r="B38" s="318"/>
      <c r="C38" s="319"/>
      <c r="D38" s="63">
        <v>1</v>
      </c>
      <c r="E38" s="63">
        <f>D38</f>
        <v>1</v>
      </c>
      <c r="F38" s="63">
        <f>D38</f>
        <v>1</v>
      </c>
      <c r="G38" s="63">
        <f>D38</f>
        <v>1</v>
      </c>
      <c r="H38" s="63">
        <f>D38</f>
        <v>1</v>
      </c>
    </row>
    <row r="39" spans="1:11" ht="12.75" customHeight="1" x14ac:dyDescent="0.2">
      <c r="A39" s="317" t="s">
        <v>76</v>
      </c>
      <c r="B39" s="320"/>
      <c r="C39" s="321"/>
      <c r="D39" s="44">
        <f>D37*D38</f>
        <v>0</v>
      </c>
      <c r="E39" s="44">
        <f t="shared" ref="E39:H39" si="7">E37*E38</f>
        <v>116782.39</v>
      </c>
      <c r="F39" s="44">
        <f t="shared" si="7"/>
        <v>210552.46</v>
      </c>
      <c r="G39" s="44">
        <f t="shared" si="7"/>
        <v>301680.63</v>
      </c>
      <c r="H39" s="44">
        <f t="shared" si="7"/>
        <v>629015.48</v>
      </c>
    </row>
    <row r="40" spans="1:11" x14ac:dyDescent="0.2">
      <c r="A40" s="1">
        <v>11</v>
      </c>
      <c r="B40" s="38"/>
      <c r="C40" s="41" t="s">
        <v>41</v>
      </c>
      <c r="D40" s="42">
        <f>D39*1%</f>
        <v>0</v>
      </c>
      <c r="E40" s="42">
        <f>E39*1%</f>
        <v>1167.82</v>
      </c>
      <c r="F40" s="42">
        <f t="shared" ref="F40" si="8">F39*1%</f>
        <v>2105.52</v>
      </c>
      <c r="G40" s="42">
        <f>G39*1%</f>
        <v>3016.81</v>
      </c>
      <c r="H40" s="42">
        <f>SUM(D40:G40)</f>
        <v>6290.15</v>
      </c>
    </row>
    <row r="41" spans="1:11" s="4" customFormat="1" ht="16.5" customHeight="1" x14ac:dyDescent="0.2">
      <c r="A41" s="39"/>
      <c r="B41" s="310" t="s">
        <v>42</v>
      </c>
      <c r="C41" s="311"/>
      <c r="D41" s="48">
        <f>D39+D40</f>
        <v>0</v>
      </c>
      <c r="E41" s="48">
        <f>E39+E40</f>
        <v>117950.21</v>
      </c>
      <c r="F41" s="48">
        <f t="shared" ref="F41:H41" si="9">F39+F40</f>
        <v>212657.98</v>
      </c>
      <c r="G41" s="48">
        <f t="shared" si="9"/>
        <v>304697.44</v>
      </c>
      <c r="H41" s="48">
        <f t="shared" si="9"/>
        <v>635305.63</v>
      </c>
      <c r="J41" s="216"/>
      <c r="K41" s="60"/>
    </row>
    <row r="42" spans="1:11" ht="18" customHeight="1" x14ac:dyDescent="0.2">
      <c r="A42" s="22">
        <v>12</v>
      </c>
      <c r="B42" s="23"/>
      <c r="C42" s="23" t="s">
        <v>23</v>
      </c>
      <c r="D42" s="49">
        <f>D41*0.2</f>
        <v>0</v>
      </c>
      <c r="E42" s="49">
        <f>E41*0.2</f>
        <v>23590.04</v>
      </c>
      <c r="F42" s="49">
        <f>F41*0.2</f>
        <v>42531.6</v>
      </c>
      <c r="G42" s="49">
        <f>G41*0.2</f>
        <v>60939.49</v>
      </c>
      <c r="H42" s="49">
        <f>H41*0.2</f>
        <v>127061.13</v>
      </c>
      <c r="I42" s="40"/>
    </row>
    <row r="43" spans="1:11" s="32" customFormat="1" ht="18" customHeight="1" x14ac:dyDescent="0.2">
      <c r="A43" s="57"/>
      <c r="B43" s="324" t="s">
        <v>29</v>
      </c>
      <c r="C43" s="325"/>
      <c r="D43" s="49">
        <f>D41+D42</f>
        <v>0</v>
      </c>
      <c r="E43" s="49">
        <f>E41+E42</f>
        <v>141540.25</v>
      </c>
      <c r="F43" s="49">
        <f>F41+F42</f>
        <v>255189.58</v>
      </c>
      <c r="G43" s="49">
        <f>G41+G42</f>
        <v>365636.93</v>
      </c>
      <c r="H43" s="49">
        <f>H41+H42</f>
        <v>762366.76</v>
      </c>
    </row>
    <row r="44" spans="1:11" x14ac:dyDescent="0.2">
      <c r="A44" s="15"/>
      <c r="B44" s="16"/>
      <c r="C44" s="16"/>
      <c r="D44" s="33"/>
      <c r="E44" s="33"/>
      <c r="F44" s="33"/>
      <c r="G44" s="33"/>
      <c r="H44" s="33"/>
    </row>
    <row r="45" spans="1:11" s="35" customFormat="1" ht="21" customHeight="1" x14ac:dyDescent="0.2">
      <c r="A45" s="326" t="s">
        <v>35</v>
      </c>
      <c r="B45" s="326"/>
      <c r="C45" s="326"/>
      <c r="D45" s="34"/>
      <c r="E45" s="34"/>
      <c r="F45" s="34"/>
      <c r="G45" s="34"/>
      <c r="H45" s="34"/>
    </row>
    <row r="46" spans="1:11" s="35" customFormat="1" ht="14.25" customHeight="1" x14ac:dyDescent="0.2">
      <c r="A46" s="327" t="s">
        <v>40</v>
      </c>
      <c r="B46" s="327"/>
      <c r="C46" s="327"/>
      <c r="D46" s="34"/>
      <c r="E46" s="34"/>
      <c r="F46" s="34"/>
      <c r="G46" s="322" t="s">
        <v>34</v>
      </c>
      <c r="H46" s="322"/>
    </row>
    <row r="47" spans="1:11" s="36" customFormat="1" ht="12.75" customHeight="1" x14ac:dyDescent="0.2">
      <c r="A47" s="323" t="s">
        <v>24</v>
      </c>
      <c r="B47" s="323"/>
      <c r="C47" s="323"/>
      <c r="D47" s="323"/>
      <c r="E47" s="323"/>
      <c r="F47" s="323"/>
      <c r="G47" s="323"/>
      <c r="H47" s="323"/>
    </row>
    <row r="48" spans="1:11" s="35" customFormat="1" ht="21" customHeight="1" x14ac:dyDescent="0.2">
      <c r="A48" s="326" t="s">
        <v>36</v>
      </c>
      <c r="B48" s="326"/>
      <c r="C48" s="326"/>
      <c r="D48" s="34"/>
      <c r="E48" s="34"/>
      <c r="F48" s="34"/>
      <c r="G48" s="34"/>
      <c r="H48" s="34"/>
    </row>
    <row r="49" spans="1:8" s="35" customFormat="1" ht="37.5" customHeight="1" x14ac:dyDescent="0.2">
      <c r="A49" s="322" t="s">
        <v>48</v>
      </c>
      <c r="B49" s="322"/>
      <c r="C49" s="322"/>
      <c r="D49" s="34"/>
      <c r="E49" s="34"/>
      <c r="F49" s="34"/>
      <c r="G49" s="322" t="s">
        <v>54</v>
      </c>
      <c r="H49" s="322"/>
    </row>
    <row r="50" spans="1:8" s="36" customFormat="1" ht="15.6" customHeight="1" x14ac:dyDescent="0.2">
      <c r="A50" s="323" t="s">
        <v>24</v>
      </c>
      <c r="B50" s="323"/>
      <c r="C50" s="323"/>
      <c r="D50" s="323"/>
      <c r="E50" s="323"/>
      <c r="F50" s="323"/>
      <c r="G50" s="323"/>
      <c r="H50" s="323"/>
    </row>
    <row r="51" spans="1:8" x14ac:dyDescent="0.2">
      <c r="C51" s="5"/>
    </row>
    <row r="56" spans="1:8" x14ac:dyDescent="0.2">
      <c r="H56" s="46"/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B25:C25"/>
    <mergeCell ref="A13:A16"/>
    <mergeCell ref="B13:B16"/>
    <mergeCell ref="C13:C16"/>
    <mergeCell ref="D13:G13"/>
    <mergeCell ref="A18:H18"/>
    <mergeCell ref="B20:C20"/>
    <mergeCell ref="A21:H21"/>
    <mergeCell ref="B22:C22"/>
    <mergeCell ref="A23:H23"/>
    <mergeCell ref="H13:H16"/>
    <mergeCell ref="D14:D16"/>
    <mergeCell ref="E14:E16"/>
    <mergeCell ref="F14:F16"/>
    <mergeCell ref="G14:G16"/>
    <mergeCell ref="B41:C41"/>
    <mergeCell ref="B26:C26"/>
    <mergeCell ref="A27:H27"/>
    <mergeCell ref="B29:C29"/>
    <mergeCell ref="B30:C30"/>
    <mergeCell ref="A31:H31"/>
    <mergeCell ref="B33:C33"/>
    <mergeCell ref="A34:H34"/>
    <mergeCell ref="B36:C36"/>
    <mergeCell ref="B37:C37"/>
    <mergeCell ref="A38:C38"/>
    <mergeCell ref="A39:C39"/>
    <mergeCell ref="A49:C49"/>
    <mergeCell ref="G49:H49"/>
    <mergeCell ref="A50:H50"/>
    <mergeCell ref="B43:C43"/>
    <mergeCell ref="A45:C45"/>
    <mergeCell ref="A46:C46"/>
    <mergeCell ref="G46:H46"/>
    <mergeCell ref="A47:H47"/>
    <mergeCell ref="A48:C48"/>
  </mergeCells>
  <pageMargins left="0.43307086614173229" right="0.23622047244094491" top="0.51181102362204722" bottom="0.43307086614173229" header="0.31496062992125984" footer="0.31496062992125984"/>
  <pageSetup paperSize="9" scale="91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BA6D3-B510-4029-9040-05B192B96FCB}">
  <sheetPr>
    <pageSetUpPr fitToPage="1"/>
  </sheetPr>
  <dimension ref="A1:Q30"/>
  <sheetViews>
    <sheetView showOutlineSymbols="0" showWhiteSpace="0" zoomScale="70" zoomScaleNormal="70" zoomScaleSheetLayoutView="85" workbookViewId="0">
      <selection activeCell="J23" sqref="J23:J28"/>
    </sheetView>
  </sheetViews>
  <sheetFormatPr defaultRowHeight="15.75" x14ac:dyDescent="0.25"/>
  <cols>
    <col min="1" max="1" width="18.42578125" style="185" customWidth="1"/>
    <col min="2" max="2" width="28.5703125" style="185" bestFit="1" customWidth="1"/>
    <col min="3" max="3" width="68.5703125" style="185" bestFit="1" customWidth="1"/>
    <col min="4" max="4" width="19" style="185" customWidth="1"/>
    <col min="5" max="6" width="17.140625" style="185" bestFit="1" customWidth="1"/>
    <col min="7" max="7" width="19.85546875" style="185" customWidth="1"/>
    <col min="8" max="8" width="19" style="185" customWidth="1"/>
    <col min="9" max="9" width="9.140625" style="207"/>
    <col min="10" max="10" width="11.140625" style="185" customWidth="1"/>
    <col min="11" max="11" width="9.140625" style="185" customWidth="1"/>
    <col min="12" max="14" width="11.140625" style="185" customWidth="1"/>
    <col min="15" max="15" width="15.85546875" style="185" customWidth="1"/>
    <col min="16" max="16" width="9.140625" style="185" customWidth="1"/>
    <col min="17" max="17" width="16" style="185" customWidth="1"/>
    <col min="18" max="16384" width="9.140625" style="185"/>
  </cols>
  <sheetData>
    <row r="1" spans="1:17" x14ac:dyDescent="0.25">
      <c r="A1" s="183"/>
      <c r="B1" s="184"/>
      <c r="C1" s="183"/>
      <c r="D1" s="183"/>
      <c r="E1" s="183"/>
      <c r="F1" s="183"/>
      <c r="G1" s="183"/>
      <c r="H1" s="183"/>
    </row>
    <row r="2" spans="1:17" x14ac:dyDescent="0.25">
      <c r="A2" s="184" t="s">
        <v>106</v>
      </c>
      <c r="B2" s="186"/>
    </row>
    <row r="3" spans="1:17" ht="33.75" customHeight="1" x14ac:dyDescent="0.25">
      <c r="A3" s="187"/>
      <c r="B3" s="188" t="s">
        <v>409</v>
      </c>
      <c r="C3" s="328" t="s">
        <v>425</v>
      </c>
      <c r="D3" s="329"/>
      <c r="E3" s="329"/>
      <c r="F3" s="329"/>
      <c r="G3" s="329"/>
      <c r="H3" s="329"/>
    </row>
    <row r="4" spans="1:17" x14ac:dyDescent="0.25">
      <c r="A4" s="184" t="s">
        <v>106</v>
      </c>
      <c r="B4" s="186"/>
    </row>
    <row r="5" spans="1:17" x14ac:dyDescent="0.25">
      <c r="A5" s="184" t="s">
        <v>106</v>
      </c>
      <c r="B5" s="186"/>
    </row>
    <row r="6" spans="1:17" x14ac:dyDescent="0.25">
      <c r="A6" s="183"/>
      <c r="B6" s="184"/>
      <c r="C6" s="183" t="s">
        <v>410</v>
      </c>
      <c r="D6" s="183"/>
      <c r="E6" s="183"/>
      <c r="F6" s="183"/>
      <c r="G6" s="183"/>
      <c r="H6" s="183"/>
    </row>
    <row r="7" spans="1:17" x14ac:dyDescent="0.25">
      <c r="A7" s="184" t="s">
        <v>106</v>
      </c>
      <c r="B7" s="186"/>
    </row>
    <row r="8" spans="1:17" x14ac:dyDescent="0.25">
      <c r="A8" s="187"/>
      <c r="B8" s="188" t="s">
        <v>411</v>
      </c>
      <c r="C8" s="187" t="s">
        <v>412</v>
      </c>
      <c r="D8" s="187"/>
      <c r="E8" s="187"/>
      <c r="F8" s="187"/>
      <c r="G8" s="187"/>
      <c r="H8" s="187"/>
    </row>
    <row r="9" spans="1:17" x14ac:dyDescent="0.25">
      <c r="A9" s="184" t="s">
        <v>106</v>
      </c>
      <c r="B9" s="186"/>
    </row>
    <row r="10" spans="1:17" x14ac:dyDescent="0.25">
      <c r="A10" s="184" t="s">
        <v>106</v>
      </c>
    </row>
    <row r="11" spans="1:17" x14ac:dyDescent="0.25">
      <c r="A11" s="188" t="s">
        <v>413</v>
      </c>
      <c r="B11" s="188"/>
      <c r="C11" s="188"/>
      <c r="D11" s="188"/>
      <c r="E11" s="188"/>
      <c r="F11" s="188"/>
      <c r="G11" s="188"/>
      <c r="H11" s="188"/>
    </row>
    <row r="12" spans="1:17" x14ac:dyDescent="0.25">
      <c r="A12" s="330" t="s">
        <v>84</v>
      </c>
      <c r="B12" s="330" t="s">
        <v>127</v>
      </c>
      <c r="C12" s="330" t="s">
        <v>414</v>
      </c>
      <c r="D12" s="330" t="s">
        <v>415</v>
      </c>
      <c r="E12" s="330" t="s">
        <v>106</v>
      </c>
      <c r="F12" s="330" t="s">
        <v>106</v>
      </c>
      <c r="G12" s="330" t="s">
        <v>106</v>
      </c>
      <c r="H12" s="330" t="s">
        <v>106</v>
      </c>
    </row>
    <row r="13" spans="1:17" ht="31.5" x14ac:dyDescent="0.25">
      <c r="A13" s="330" t="s">
        <v>106</v>
      </c>
      <c r="B13" s="330" t="s">
        <v>106</v>
      </c>
      <c r="C13" s="330" t="s">
        <v>106</v>
      </c>
      <c r="D13" s="189" t="s">
        <v>416</v>
      </c>
      <c r="E13" s="189" t="s">
        <v>2</v>
      </c>
      <c r="F13" s="189" t="s">
        <v>124</v>
      </c>
      <c r="G13" s="189" t="s">
        <v>126</v>
      </c>
      <c r="H13" s="189" t="s">
        <v>136</v>
      </c>
    </row>
    <row r="14" spans="1:17" x14ac:dyDescent="0.25">
      <c r="A14" s="189">
        <v>1</v>
      </c>
      <c r="B14" s="189">
        <v>2</v>
      </c>
      <c r="C14" s="189">
        <v>3</v>
      </c>
      <c r="D14" s="189">
        <v>4</v>
      </c>
      <c r="E14" s="189">
        <v>5</v>
      </c>
      <c r="F14" s="189">
        <v>6</v>
      </c>
      <c r="G14" s="189">
        <v>7</v>
      </c>
      <c r="H14" s="189">
        <v>8</v>
      </c>
      <c r="J14" s="190" t="s">
        <v>142</v>
      </c>
      <c r="K14" s="190" t="s">
        <v>143</v>
      </c>
      <c r="L14" s="190" t="s">
        <v>417</v>
      </c>
      <c r="M14" s="190" t="s">
        <v>418</v>
      </c>
      <c r="N14" s="190" t="s">
        <v>419</v>
      </c>
      <c r="O14" s="190" t="s">
        <v>44</v>
      </c>
      <c r="P14" s="190"/>
      <c r="Q14" s="190"/>
    </row>
    <row r="15" spans="1:17" ht="25.5" x14ac:dyDescent="0.25">
      <c r="A15" s="211">
        <v>1</v>
      </c>
      <c r="B15" s="41" t="s">
        <v>56</v>
      </c>
      <c r="C15" s="41" t="s">
        <v>57</v>
      </c>
      <c r="D15" s="211"/>
      <c r="E15" s="204">
        <f>'02-01-01'!N209*I15</f>
        <v>43102.7</v>
      </c>
      <c r="F15" s="211">
        <f>'02-01-01'!N217*I15</f>
        <v>66697.509999999995</v>
      </c>
      <c r="G15" s="211"/>
      <c r="H15" s="191">
        <f t="shared" ref="H15:H16" si="0">SUM(D15:G15)</f>
        <v>109800.21</v>
      </c>
      <c r="I15" s="59">
        <v>1</v>
      </c>
      <c r="J15" s="205">
        <f>'02-01-01'!N218</f>
        <v>11518.96</v>
      </c>
      <c r="K15" s="206">
        <f>'02-01-01'!N212-'02-01-01'!N213</f>
        <v>724.66</v>
      </c>
      <c r="L15" s="205">
        <f>'02-01-01'!N214</f>
        <v>14271.83</v>
      </c>
      <c r="M15" s="205">
        <f>'02-01-01'!N219</f>
        <v>10868.76</v>
      </c>
      <c r="N15" s="205">
        <f>'02-01-01'!N220</f>
        <v>5718.49</v>
      </c>
      <c r="O15" s="205">
        <f>'02-01-01'!N217</f>
        <v>66697.509999999995</v>
      </c>
      <c r="P15" s="190"/>
      <c r="Q15" s="192">
        <f t="shared" ref="Q15:Q16" si="1">SUM(J15:O15)</f>
        <v>109800.21</v>
      </c>
    </row>
    <row r="16" spans="1:17" ht="25.5" x14ac:dyDescent="0.25">
      <c r="A16" s="211">
        <v>2</v>
      </c>
      <c r="B16" s="41" t="s">
        <v>58</v>
      </c>
      <c r="C16" s="41" t="s">
        <v>59</v>
      </c>
      <c r="D16" s="211"/>
      <c r="E16" s="204">
        <f>'02-01-02'!N257*I16</f>
        <v>50032.72</v>
      </c>
      <c r="F16" s="204">
        <f>'02-01-02'!N265*I16</f>
        <v>101220.72</v>
      </c>
      <c r="G16" s="211"/>
      <c r="H16" s="191">
        <f t="shared" si="0"/>
        <v>151253.44</v>
      </c>
      <c r="I16" s="59">
        <v>1</v>
      </c>
      <c r="J16" s="205">
        <f>'02-01-02'!N266</f>
        <v>13510.8</v>
      </c>
      <c r="K16" s="205">
        <f>'02-01-02'!N260-'02-01-02'!N261</f>
        <v>958.68</v>
      </c>
      <c r="L16" s="205">
        <f>'02-01-02'!N262</f>
        <v>16054.46</v>
      </c>
      <c r="M16" s="205">
        <f>'02-01-02'!N267</f>
        <v>12764.35</v>
      </c>
      <c r="N16" s="205">
        <f>'02-01-02'!N268</f>
        <v>6744.43</v>
      </c>
      <c r="O16" s="205">
        <f>'02-01-02'!N265</f>
        <v>101220.72</v>
      </c>
      <c r="P16" s="190"/>
      <c r="Q16" s="192">
        <f t="shared" si="1"/>
        <v>151253.44</v>
      </c>
    </row>
    <row r="17" spans="1:10" s="197" customFormat="1" x14ac:dyDescent="0.25">
      <c r="A17" s="193"/>
      <c r="B17" s="194"/>
      <c r="C17" s="194" t="s">
        <v>420</v>
      </c>
      <c r="D17" s="195">
        <f>SUM(D15:D16)</f>
        <v>0</v>
      </c>
      <c r="E17" s="195">
        <f>SUM(E15:E16)</f>
        <v>93135.42</v>
      </c>
      <c r="F17" s="195">
        <f>SUM(F15:F16)</f>
        <v>167918.23</v>
      </c>
      <c r="G17" s="195">
        <f>SUM(G15:G16)</f>
        <v>0</v>
      </c>
      <c r="H17" s="196">
        <f t="shared" ref="H17:H19" si="2">SUM(D17:G17)</f>
        <v>261053.65</v>
      </c>
      <c r="I17" s="208"/>
    </row>
    <row r="18" spans="1:10" x14ac:dyDescent="0.25">
      <c r="A18" s="189"/>
      <c r="B18" s="198"/>
      <c r="C18" s="198"/>
      <c r="D18" s="199"/>
      <c r="E18" s="199"/>
      <c r="F18" s="199"/>
      <c r="G18" s="199"/>
      <c r="H18" s="191">
        <f t="shared" si="2"/>
        <v>0</v>
      </c>
    </row>
    <row r="19" spans="1:10" s="197" customFormat="1" x14ac:dyDescent="0.25">
      <c r="A19" s="193"/>
      <c r="B19" s="194"/>
      <c r="C19" s="194" t="s">
        <v>421</v>
      </c>
      <c r="D19" s="195">
        <f>D17</f>
        <v>0</v>
      </c>
      <c r="E19" s="195">
        <f>E17</f>
        <v>93135.42</v>
      </c>
      <c r="F19" s="195">
        <f>F17</f>
        <v>167918.23</v>
      </c>
      <c r="G19" s="195">
        <f>G17</f>
        <v>0</v>
      </c>
      <c r="H19" s="196">
        <f t="shared" si="2"/>
        <v>261053.65</v>
      </c>
      <c r="I19" s="208"/>
    </row>
    <row r="20" spans="1:10" s="203" customFormat="1" x14ac:dyDescent="0.25">
      <c r="A20" s="200"/>
      <c r="B20" s="201"/>
      <c r="C20" s="201" t="s">
        <v>117</v>
      </c>
      <c r="D20" s="202"/>
      <c r="E20" s="202"/>
      <c r="F20" s="202"/>
      <c r="G20" s="202"/>
      <c r="H20" s="202"/>
      <c r="I20" s="209"/>
    </row>
    <row r="21" spans="1:10" x14ac:dyDescent="0.25">
      <c r="A21" s="189"/>
      <c r="B21" s="194"/>
      <c r="C21" s="198" t="s">
        <v>142</v>
      </c>
      <c r="D21" s="191"/>
      <c r="E21" s="191"/>
      <c r="F21" s="191"/>
      <c r="G21" s="191"/>
      <c r="H21" s="199">
        <f>J15*I15+J16*I16</f>
        <v>25029.759999999998</v>
      </c>
    </row>
    <row r="22" spans="1:10" x14ac:dyDescent="0.25">
      <c r="A22" s="189"/>
      <c r="B22" s="194"/>
      <c r="C22" s="198" t="s">
        <v>143</v>
      </c>
      <c r="D22" s="191"/>
      <c r="E22" s="191"/>
      <c r="F22" s="191"/>
      <c r="G22" s="191"/>
      <c r="H22" s="199">
        <f>K15*I15+K16*I16</f>
        <v>1683.34</v>
      </c>
    </row>
    <row r="23" spans="1:10" x14ac:dyDescent="0.25">
      <c r="A23" s="189"/>
      <c r="B23" s="194"/>
      <c r="C23" s="198" t="s">
        <v>417</v>
      </c>
      <c r="D23" s="191"/>
      <c r="E23" s="191"/>
      <c r="F23" s="191"/>
      <c r="G23" s="191"/>
      <c r="H23" s="199">
        <f>L15*I15+L16*I16</f>
        <v>30326.29</v>
      </c>
    </row>
    <row r="24" spans="1:10" x14ac:dyDescent="0.25">
      <c r="A24" s="189"/>
      <c r="B24" s="194"/>
      <c r="C24" s="198" t="s">
        <v>418</v>
      </c>
      <c r="D24" s="191"/>
      <c r="E24" s="191"/>
      <c r="F24" s="191"/>
      <c r="G24" s="191"/>
      <c r="H24" s="199">
        <f>M15*I15+M16*I16</f>
        <v>23633.11</v>
      </c>
      <c r="J24" s="271"/>
    </row>
    <row r="25" spans="1:10" x14ac:dyDescent="0.25">
      <c r="A25" s="189"/>
      <c r="B25" s="194"/>
      <c r="C25" s="198" t="s">
        <v>419</v>
      </c>
      <c r="D25" s="191"/>
      <c r="E25" s="191"/>
      <c r="F25" s="191"/>
      <c r="G25" s="191"/>
      <c r="H25" s="199">
        <f>N15*I15+N16*I16</f>
        <v>12462.92</v>
      </c>
    </row>
    <row r="26" spans="1:10" x14ac:dyDescent="0.25">
      <c r="A26" s="189"/>
      <c r="B26" s="194"/>
      <c r="C26" s="198" t="s">
        <v>422</v>
      </c>
      <c r="D26" s="191"/>
      <c r="E26" s="191"/>
      <c r="F26" s="191"/>
      <c r="G26" s="191"/>
      <c r="H26" s="199">
        <f>O15*I15+O16*I16</f>
        <v>167918.23</v>
      </c>
      <c r="J26" s="271"/>
    </row>
    <row r="27" spans="1:10" x14ac:dyDescent="0.25">
      <c r="A27" s="189"/>
      <c r="B27" s="194"/>
      <c r="C27" s="198" t="s">
        <v>423</v>
      </c>
      <c r="D27" s="191"/>
      <c r="E27" s="191"/>
      <c r="F27" s="191"/>
      <c r="G27" s="191"/>
      <c r="H27" s="199">
        <f t="shared" ref="H27" si="3">SUM(D27:G27)</f>
        <v>0</v>
      </c>
    </row>
    <row r="29" spans="1:10" x14ac:dyDescent="0.25">
      <c r="B29" s="185" t="s">
        <v>98</v>
      </c>
    </row>
    <row r="30" spans="1:10" x14ac:dyDescent="0.25">
      <c r="B30" s="185" t="s">
        <v>424</v>
      </c>
    </row>
  </sheetData>
  <mergeCells count="5">
    <mergeCell ref="C3:H3"/>
    <mergeCell ref="A12:A13"/>
    <mergeCell ref="B12:B13"/>
    <mergeCell ref="C12:C13"/>
    <mergeCell ref="D12:H12"/>
  </mergeCells>
  <pageMargins left="0.75" right="0.75" top="1" bottom="1" header="0.5" footer="0.5"/>
  <pageSetup paperSize="9" scale="6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49251-5BFC-484E-8D35-EE579403F2C5}">
  <sheetPr>
    <pageSetUpPr fitToPage="1"/>
  </sheetPr>
  <dimension ref="A1:I29"/>
  <sheetViews>
    <sheetView showOutlineSymbols="0" showWhiteSpace="0" zoomScale="70" zoomScaleNormal="70" zoomScaleSheetLayoutView="85" workbookViewId="0">
      <selection activeCell="H13" sqref="H13:H16"/>
    </sheetView>
  </sheetViews>
  <sheetFormatPr defaultRowHeight="15.75" x14ac:dyDescent="0.25"/>
  <cols>
    <col min="1" max="1" width="18.42578125" style="185" customWidth="1"/>
    <col min="2" max="2" width="28.5703125" style="185" bestFit="1" customWidth="1"/>
    <col min="3" max="3" width="68.5703125" style="185" bestFit="1" customWidth="1"/>
    <col min="4" max="4" width="19" style="185" customWidth="1"/>
    <col min="5" max="6" width="17.140625" style="185" bestFit="1" customWidth="1"/>
    <col min="7" max="7" width="19.85546875" style="185" customWidth="1"/>
    <col min="8" max="8" width="19" style="185" customWidth="1"/>
    <col min="9" max="16384" width="9.140625" style="185"/>
  </cols>
  <sheetData>
    <row r="1" spans="1:9" x14ac:dyDescent="0.25">
      <c r="A1" s="183"/>
      <c r="B1" s="184"/>
      <c r="C1" s="183"/>
      <c r="D1" s="183"/>
      <c r="E1" s="183"/>
      <c r="F1" s="183"/>
      <c r="G1" s="183"/>
      <c r="H1" s="183"/>
    </row>
    <row r="2" spans="1:9" x14ac:dyDescent="0.25">
      <c r="A2" s="184" t="s">
        <v>106</v>
      </c>
      <c r="B2" s="186"/>
    </row>
    <row r="3" spans="1:9" ht="33.75" customHeight="1" x14ac:dyDescent="0.25">
      <c r="A3" s="187"/>
      <c r="B3" s="188" t="s">
        <v>409</v>
      </c>
      <c r="C3" s="328" t="s">
        <v>425</v>
      </c>
      <c r="D3" s="329"/>
      <c r="E3" s="329"/>
      <c r="F3" s="329"/>
      <c r="G3" s="329"/>
      <c r="H3" s="329"/>
    </row>
    <row r="4" spans="1:9" x14ac:dyDescent="0.25">
      <c r="A4" s="184" t="s">
        <v>106</v>
      </c>
      <c r="B4" s="186"/>
    </row>
    <row r="5" spans="1:9" x14ac:dyDescent="0.25">
      <c r="A5" s="184" t="s">
        <v>106</v>
      </c>
      <c r="B5" s="186"/>
    </row>
    <row r="6" spans="1:9" x14ac:dyDescent="0.25">
      <c r="A6" s="183"/>
      <c r="B6" s="184"/>
      <c r="C6" s="183" t="s">
        <v>426</v>
      </c>
      <c r="D6" s="183"/>
      <c r="E6" s="183"/>
      <c r="F6" s="183"/>
      <c r="G6" s="183"/>
      <c r="H6" s="183"/>
    </row>
    <row r="7" spans="1:9" x14ac:dyDescent="0.25">
      <c r="A7" s="184" t="s">
        <v>106</v>
      </c>
      <c r="B7" s="186"/>
    </row>
    <row r="8" spans="1:9" x14ac:dyDescent="0.25">
      <c r="A8" s="187"/>
      <c r="B8" s="188" t="s">
        <v>411</v>
      </c>
      <c r="C8" s="187" t="s">
        <v>427</v>
      </c>
      <c r="D8" s="187"/>
      <c r="E8" s="187"/>
      <c r="F8" s="187"/>
      <c r="G8" s="187"/>
      <c r="H8" s="187"/>
    </row>
    <row r="9" spans="1:9" x14ac:dyDescent="0.25">
      <c r="A9" s="184" t="s">
        <v>106</v>
      </c>
      <c r="B9" s="186"/>
    </row>
    <row r="10" spans="1:9" x14ac:dyDescent="0.25">
      <c r="A10" s="184" t="s">
        <v>106</v>
      </c>
    </row>
    <row r="11" spans="1:9" x14ac:dyDescent="0.25">
      <c r="A11" s="188" t="s">
        <v>413</v>
      </c>
      <c r="B11" s="188"/>
      <c r="C11" s="188"/>
      <c r="D11" s="188"/>
      <c r="E11" s="188"/>
      <c r="F11" s="188"/>
      <c r="G11" s="188"/>
      <c r="H11" s="188"/>
    </row>
    <row r="12" spans="1:9" x14ac:dyDescent="0.25">
      <c r="A12" s="330" t="s">
        <v>84</v>
      </c>
      <c r="B12" s="330" t="s">
        <v>127</v>
      </c>
      <c r="C12" s="330" t="s">
        <v>414</v>
      </c>
      <c r="D12" s="330" t="s">
        <v>415</v>
      </c>
      <c r="E12" s="330" t="s">
        <v>106</v>
      </c>
      <c r="F12" s="330" t="s">
        <v>106</v>
      </c>
      <c r="G12" s="330" t="s">
        <v>106</v>
      </c>
      <c r="H12" s="330" t="s">
        <v>106</v>
      </c>
    </row>
    <row r="13" spans="1:9" ht="31.5" x14ac:dyDescent="0.25">
      <c r="A13" s="330" t="s">
        <v>106</v>
      </c>
      <c r="B13" s="330" t="s">
        <v>106</v>
      </c>
      <c r="C13" s="330" t="s">
        <v>106</v>
      </c>
      <c r="D13" s="189" t="s">
        <v>416</v>
      </c>
      <c r="E13" s="189" t="s">
        <v>2</v>
      </c>
      <c r="F13" s="189" t="s">
        <v>124</v>
      </c>
      <c r="G13" s="189" t="s">
        <v>126</v>
      </c>
      <c r="H13" s="189" t="s">
        <v>136</v>
      </c>
    </row>
    <row r="14" spans="1:9" x14ac:dyDescent="0.25">
      <c r="A14" s="189">
        <v>1</v>
      </c>
      <c r="B14" s="189">
        <v>2</v>
      </c>
      <c r="C14" s="189">
        <v>3</v>
      </c>
      <c r="D14" s="189">
        <v>4</v>
      </c>
      <c r="E14" s="189">
        <v>5</v>
      </c>
      <c r="F14" s="189">
        <v>6</v>
      </c>
      <c r="G14" s="189">
        <v>7</v>
      </c>
      <c r="H14" s="189">
        <v>8</v>
      </c>
      <c r="I14" s="207"/>
    </row>
    <row r="15" spans="1:9" x14ac:dyDescent="0.25">
      <c r="A15" s="189"/>
      <c r="B15" s="41" t="s">
        <v>60</v>
      </c>
      <c r="C15" s="41" t="s">
        <v>51</v>
      </c>
      <c r="D15" s="211"/>
      <c r="E15" s="211"/>
      <c r="F15" s="211"/>
      <c r="G15" s="204">
        <f>'09-01-01'!N92*I15</f>
        <v>160404.16</v>
      </c>
      <c r="H15" s="191">
        <f t="shared" ref="H15" si="0">SUM(D15:G15)</f>
        <v>160404.16</v>
      </c>
      <c r="I15" s="207">
        <f>'ОСР 02-01 (2027)'!I15+'ОСР 02-01 (2027)'!I16</f>
        <v>2</v>
      </c>
    </row>
    <row r="16" spans="1:9" s="197" customFormat="1" x14ac:dyDescent="0.25">
      <c r="A16" s="193"/>
      <c r="B16" s="194"/>
      <c r="C16" s="194" t="s">
        <v>420</v>
      </c>
      <c r="D16" s="195">
        <f>SUM(D15:D15)</f>
        <v>0</v>
      </c>
      <c r="E16" s="195">
        <f>SUM(E15:E15)</f>
        <v>0</v>
      </c>
      <c r="F16" s="195">
        <f>SUM(F15:F15)</f>
        <v>0</v>
      </c>
      <c r="G16" s="195">
        <f>SUM(G15:G15)</f>
        <v>160404.16</v>
      </c>
      <c r="H16" s="196">
        <f t="shared" ref="H16:H18" si="1">SUM(D16:G16)</f>
        <v>160404.16</v>
      </c>
      <c r="I16" s="208"/>
    </row>
    <row r="17" spans="1:8" x14ac:dyDescent="0.25">
      <c r="A17" s="189"/>
      <c r="B17" s="198"/>
      <c r="C17" s="198"/>
      <c r="D17" s="199"/>
      <c r="E17" s="199"/>
      <c r="F17" s="199"/>
      <c r="G17" s="199"/>
      <c r="H17" s="191">
        <f t="shared" si="1"/>
        <v>0</v>
      </c>
    </row>
    <row r="18" spans="1:8" s="197" customFormat="1" x14ac:dyDescent="0.25">
      <c r="A18" s="193"/>
      <c r="B18" s="194"/>
      <c r="C18" s="194" t="s">
        <v>421</v>
      </c>
      <c r="D18" s="195">
        <f>D16</f>
        <v>0</v>
      </c>
      <c r="E18" s="195">
        <f>E16</f>
        <v>0</v>
      </c>
      <c r="F18" s="195">
        <f>F16</f>
        <v>0</v>
      </c>
      <c r="G18" s="195">
        <f>G16</f>
        <v>160404.16</v>
      </c>
      <c r="H18" s="196">
        <f t="shared" si="1"/>
        <v>160404.16</v>
      </c>
    </row>
    <row r="19" spans="1:8" s="203" customFormat="1" x14ac:dyDescent="0.25">
      <c r="A19" s="200"/>
      <c r="B19" s="201"/>
      <c r="C19" s="201" t="s">
        <v>117</v>
      </c>
      <c r="D19" s="202"/>
      <c r="E19" s="202"/>
      <c r="F19" s="202"/>
      <c r="G19" s="202"/>
      <c r="H19" s="202"/>
    </row>
    <row r="20" spans="1:8" x14ac:dyDescent="0.25">
      <c r="A20" s="189"/>
      <c r="B20" s="194"/>
      <c r="C20" s="198" t="s">
        <v>142</v>
      </c>
      <c r="D20" s="191"/>
      <c r="E20" s="191"/>
      <c r="F20" s="191"/>
      <c r="G20" s="191"/>
      <c r="H20" s="199">
        <f>SUM(D20:G20)</f>
        <v>0</v>
      </c>
    </row>
    <row r="21" spans="1:8" x14ac:dyDescent="0.25">
      <c r="A21" s="189"/>
      <c r="B21" s="194"/>
      <c r="C21" s="198" t="s">
        <v>143</v>
      </c>
      <c r="D21" s="191"/>
      <c r="E21" s="191"/>
      <c r="F21" s="191"/>
      <c r="G21" s="191"/>
      <c r="H21" s="199">
        <f t="shared" ref="H21:H25" si="2">SUM(D21:G21)</f>
        <v>0</v>
      </c>
    </row>
    <row r="22" spans="1:8" x14ac:dyDescent="0.25">
      <c r="A22" s="189"/>
      <c r="B22" s="194"/>
      <c r="C22" s="198" t="s">
        <v>417</v>
      </c>
      <c r="D22" s="191"/>
      <c r="E22" s="191"/>
      <c r="F22" s="191"/>
      <c r="G22" s="191"/>
      <c r="H22" s="199">
        <f t="shared" si="2"/>
        <v>0</v>
      </c>
    </row>
    <row r="23" spans="1:8" x14ac:dyDescent="0.25">
      <c r="A23" s="189"/>
      <c r="B23" s="194"/>
      <c r="C23" s="198" t="s">
        <v>418</v>
      </c>
      <c r="D23" s="191"/>
      <c r="E23" s="191"/>
      <c r="F23" s="191"/>
      <c r="G23" s="191"/>
      <c r="H23" s="199">
        <f t="shared" si="2"/>
        <v>0</v>
      </c>
    </row>
    <row r="24" spans="1:8" x14ac:dyDescent="0.25">
      <c r="A24" s="189"/>
      <c r="B24" s="194"/>
      <c r="C24" s="198" t="s">
        <v>419</v>
      </c>
      <c r="D24" s="191"/>
      <c r="E24" s="191"/>
      <c r="F24" s="191"/>
      <c r="G24" s="191"/>
      <c r="H24" s="199">
        <f t="shared" si="2"/>
        <v>0</v>
      </c>
    </row>
    <row r="25" spans="1:8" x14ac:dyDescent="0.25">
      <c r="A25" s="189"/>
      <c r="B25" s="194"/>
      <c r="C25" s="198" t="s">
        <v>422</v>
      </c>
      <c r="D25" s="191"/>
      <c r="E25" s="191"/>
      <c r="F25" s="191"/>
      <c r="G25" s="191"/>
      <c r="H25" s="199">
        <f t="shared" si="2"/>
        <v>0</v>
      </c>
    </row>
    <row r="26" spans="1:8" x14ac:dyDescent="0.25">
      <c r="A26" s="189"/>
      <c r="B26" s="194"/>
      <c r="C26" s="198" t="s">
        <v>423</v>
      </c>
      <c r="D26" s="191"/>
      <c r="E26" s="191"/>
      <c r="F26" s="191"/>
      <c r="G26" s="191"/>
      <c r="H26" s="199">
        <f>H16</f>
        <v>160404.16</v>
      </c>
    </row>
    <row r="28" spans="1:8" x14ac:dyDescent="0.25">
      <c r="B28" s="185" t="s">
        <v>98</v>
      </c>
    </row>
    <row r="29" spans="1:8" x14ac:dyDescent="0.25">
      <c r="B29" s="185" t="s">
        <v>424</v>
      </c>
    </row>
  </sheetData>
  <mergeCells count="5">
    <mergeCell ref="C3:H3"/>
    <mergeCell ref="A12:A13"/>
    <mergeCell ref="B12:B13"/>
    <mergeCell ref="C12:C13"/>
    <mergeCell ref="D12:H12"/>
  </mergeCells>
  <pageMargins left="0.75" right="0.75" top="1" bottom="1" header="0.5" footer="0.5"/>
  <pageSetup paperSize="9" scale="67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271CC-0B96-4518-98CB-6D4265AEB561}">
  <sheetPr>
    <pageSetUpPr autoPageBreaks="0" fitToPage="1"/>
  </sheetPr>
  <dimension ref="A1:K56"/>
  <sheetViews>
    <sheetView showGridLines="0" view="pageBreakPreview" topLeftCell="A25" zoomScale="85" zoomScaleNormal="100" zoomScaleSheetLayoutView="85" workbookViewId="0">
      <selection activeCell="G29" sqref="G29"/>
    </sheetView>
  </sheetViews>
  <sheetFormatPr defaultColWidth="9.140625" defaultRowHeight="12.75" x14ac:dyDescent="0.2"/>
  <cols>
    <col min="1" max="1" width="5" style="37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9.140625" style="8"/>
    <col min="10" max="10" width="13.140625" style="8" bestFit="1" customWidth="1"/>
    <col min="11" max="11" width="12.85546875" style="8" customWidth="1"/>
    <col min="12" max="16384" width="9.140625" style="8"/>
  </cols>
  <sheetData>
    <row r="1" spans="1:8" s="4" customFormat="1" ht="22.9" customHeight="1" x14ac:dyDescent="0.2">
      <c r="A1" s="283" t="s">
        <v>25</v>
      </c>
      <c r="B1" s="2"/>
      <c r="C1" s="291" t="s">
        <v>31</v>
      </c>
      <c r="D1" s="291"/>
      <c r="E1" s="291"/>
      <c r="F1" s="291"/>
      <c r="G1" s="291"/>
      <c r="H1" s="3"/>
    </row>
    <row r="2" spans="1:8" ht="17.25" customHeight="1" x14ac:dyDescent="0.2">
      <c r="A2" s="5" t="s">
        <v>26</v>
      </c>
      <c r="C2" s="5"/>
    </row>
    <row r="3" spans="1:8" ht="17.25" customHeight="1" x14ac:dyDescent="0.25">
      <c r="A3" s="292" t="s">
        <v>68</v>
      </c>
      <c r="B3" s="292"/>
      <c r="C3" s="292"/>
      <c r="E3" s="293"/>
      <c r="F3" s="293"/>
      <c r="G3" s="293"/>
      <c r="H3" s="293"/>
    </row>
    <row r="4" spans="1:8" s="11" customFormat="1" ht="18.600000000000001" customHeight="1" x14ac:dyDescent="0.25">
      <c r="A4" s="294" t="s">
        <v>27</v>
      </c>
      <c r="B4" s="294"/>
      <c r="C4" s="294"/>
      <c r="D4" s="62">
        <f>H43/1000</f>
        <v>798.92</v>
      </c>
      <c r="E4" s="9" t="s">
        <v>30</v>
      </c>
      <c r="F4" s="10"/>
      <c r="G4" s="10"/>
      <c r="H4" s="10"/>
    </row>
    <row r="5" spans="1:8" ht="12.6" customHeight="1" x14ac:dyDescent="0.2">
      <c r="A5" s="295"/>
      <c r="B5" s="296"/>
      <c r="C5" s="296"/>
      <c r="D5" s="296"/>
      <c r="E5" s="297"/>
      <c r="F5" s="297"/>
      <c r="G5" s="297"/>
      <c r="H5" s="297"/>
    </row>
    <row r="6" spans="1:8" ht="21" customHeight="1" x14ac:dyDescent="0.2">
      <c r="A6" s="298" t="s">
        <v>28</v>
      </c>
      <c r="B6" s="298"/>
      <c r="C6" s="298"/>
      <c r="D6" s="298"/>
      <c r="E6" s="299"/>
      <c r="F6" s="299"/>
      <c r="G6" s="299"/>
      <c r="H6" s="299"/>
    </row>
    <row r="7" spans="1:8" ht="15" x14ac:dyDescent="0.2">
      <c r="A7" s="12" t="s">
        <v>37</v>
      </c>
      <c r="B7" s="13"/>
      <c r="C7" s="14"/>
      <c r="D7" s="13"/>
      <c r="E7" s="284"/>
      <c r="F7" s="284"/>
      <c r="G7" s="284"/>
      <c r="H7" s="284"/>
    </row>
    <row r="8" spans="1:8" ht="27" customHeight="1" x14ac:dyDescent="0.2">
      <c r="A8" s="300" t="s">
        <v>47</v>
      </c>
      <c r="B8" s="300"/>
      <c r="C8" s="300"/>
      <c r="D8" s="300"/>
      <c r="E8" s="300"/>
      <c r="F8" s="300"/>
      <c r="G8" s="300"/>
      <c r="H8" s="300"/>
    </row>
    <row r="9" spans="1:8" s="4" customFormat="1" ht="32.450000000000003" customHeight="1" x14ac:dyDescent="0.2">
      <c r="A9" s="301" t="s">
        <v>64</v>
      </c>
      <c r="B9" s="301"/>
      <c r="C9" s="301"/>
      <c r="D9" s="301"/>
      <c r="E9" s="301"/>
      <c r="F9" s="301"/>
      <c r="G9" s="301"/>
      <c r="H9" s="301"/>
    </row>
    <row r="10" spans="1:8" ht="17.45" customHeight="1" x14ac:dyDescent="0.2">
      <c r="A10" s="15"/>
      <c r="B10" s="16"/>
      <c r="C10" s="302" t="s">
        <v>0</v>
      </c>
      <c r="D10" s="302"/>
      <c r="E10" s="302"/>
      <c r="F10" s="17"/>
      <c r="G10" s="17"/>
      <c r="H10" s="17"/>
    </row>
    <row r="11" spans="1:8" s="4" customFormat="1" ht="21" customHeight="1" x14ac:dyDescent="0.2">
      <c r="A11" s="290" t="s">
        <v>50</v>
      </c>
      <c r="B11" s="290"/>
      <c r="C11" s="290"/>
      <c r="D11" s="290"/>
      <c r="E11" s="290"/>
      <c r="F11" s="290"/>
      <c r="G11" s="290"/>
      <c r="H11" s="290"/>
    </row>
    <row r="12" spans="1:8" x14ac:dyDescent="0.2">
      <c r="A12" s="15"/>
      <c r="B12" s="16" t="s">
        <v>474</v>
      </c>
      <c r="C12" s="16"/>
      <c r="D12" s="18"/>
      <c r="E12" s="17"/>
      <c r="F12" s="17"/>
      <c r="G12" s="18" t="s">
        <v>475</v>
      </c>
      <c r="H12" s="215">
        <f>1.0589170681014*1.05302274800211*1.04794259089128*1.04794259089128*1.04794259089128*(1.04794259089128+1)/2</f>
        <v>1.31401389760414</v>
      </c>
    </row>
    <row r="13" spans="1:8" ht="14.25" customHeight="1" x14ac:dyDescent="0.2">
      <c r="A13" s="305" t="s">
        <v>1</v>
      </c>
      <c r="B13" s="306" t="s">
        <v>5</v>
      </c>
      <c r="C13" s="306" t="s">
        <v>6</v>
      </c>
      <c r="D13" s="307" t="s">
        <v>52</v>
      </c>
      <c r="E13" s="307"/>
      <c r="F13" s="307"/>
      <c r="G13" s="307"/>
      <c r="H13" s="305" t="s">
        <v>53</v>
      </c>
    </row>
    <row r="14" spans="1:8" x14ac:dyDescent="0.2">
      <c r="A14" s="305"/>
      <c r="B14" s="306"/>
      <c r="C14" s="306"/>
      <c r="D14" s="305" t="s">
        <v>7</v>
      </c>
      <c r="E14" s="305" t="s">
        <v>2</v>
      </c>
      <c r="F14" s="305" t="s">
        <v>3</v>
      </c>
      <c r="G14" s="305" t="s">
        <v>4</v>
      </c>
      <c r="H14" s="305"/>
    </row>
    <row r="15" spans="1:8" x14ac:dyDescent="0.2">
      <c r="A15" s="305"/>
      <c r="B15" s="306"/>
      <c r="C15" s="306"/>
      <c r="D15" s="305"/>
      <c r="E15" s="305"/>
      <c r="F15" s="305"/>
      <c r="G15" s="305"/>
      <c r="H15" s="305"/>
    </row>
    <row r="16" spans="1:8" x14ac:dyDescent="0.2">
      <c r="A16" s="305"/>
      <c r="B16" s="306"/>
      <c r="C16" s="306"/>
      <c r="D16" s="305"/>
      <c r="E16" s="305"/>
      <c r="F16" s="305"/>
      <c r="G16" s="305"/>
      <c r="H16" s="305"/>
    </row>
    <row r="17" spans="1:8" x14ac:dyDescent="0.2">
      <c r="A17" s="19">
        <v>1</v>
      </c>
      <c r="B17" s="20">
        <v>2</v>
      </c>
      <c r="C17" s="20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</row>
    <row r="18" spans="1:8" ht="12.75" customHeight="1" x14ac:dyDescent="0.2">
      <c r="A18" s="308" t="s">
        <v>8</v>
      </c>
      <c r="B18" s="309"/>
      <c r="C18" s="309"/>
      <c r="D18" s="309"/>
      <c r="E18" s="309"/>
      <c r="F18" s="309"/>
      <c r="G18" s="309"/>
      <c r="H18" s="309"/>
    </row>
    <row r="19" spans="1:8" x14ac:dyDescent="0.2">
      <c r="A19" s="1">
        <v>1</v>
      </c>
      <c r="B19" s="41" t="s">
        <v>428</v>
      </c>
      <c r="C19" s="41" t="s">
        <v>412</v>
      </c>
      <c r="D19" s="50"/>
      <c r="E19" s="47">
        <f>'ОСР 02-01 (2028)'!E17*H12</f>
        <v>122381.24</v>
      </c>
      <c r="F19" s="47">
        <f>'ОСР 02-01 (2028)'!F19*H12</f>
        <v>220646.89</v>
      </c>
      <c r="G19" s="50"/>
      <c r="H19" s="47">
        <f>SUM(D19:G19)</f>
        <v>343028.13</v>
      </c>
    </row>
    <row r="20" spans="1:8" ht="18" customHeight="1" x14ac:dyDescent="0.2">
      <c r="A20" s="21"/>
      <c r="B20" s="303" t="s">
        <v>9</v>
      </c>
      <c r="C20" s="304"/>
      <c r="D20" s="49">
        <f>SUM(D19:D19)</f>
        <v>0</v>
      </c>
      <c r="E20" s="49">
        <f>SUM(E19:E19)</f>
        <v>122381.24</v>
      </c>
      <c r="F20" s="49">
        <f>SUM(F19:F19)</f>
        <v>220646.89</v>
      </c>
      <c r="G20" s="49">
        <f>SUM(G19:G19)</f>
        <v>0</v>
      </c>
      <c r="H20" s="49">
        <f>SUM(H19:H19)</f>
        <v>343028.13</v>
      </c>
    </row>
    <row r="21" spans="1:8" ht="12.75" customHeight="1" x14ac:dyDescent="0.2">
      <c r="A21" s="308" t="s">
        <v>10</v>
      </c>
      <c r="B21" s="309"/>
      <c r="C21" s="309"/>
      <c r="D21" s="309"/>
      <c r="E21" s="309"/>
      <c r="F21" s="309"/>
      <c r="G21" s="309"/>
      <c r="H21" s="309"/>
    </row>
    <row r="22" spans="1:8" x14ac:dyDescent="0.2">
      <c r="A22" s="21"/>
      <c r="B22" s="303" t="s">
        <v>11</v>
      </c>
      <c r="C22" s="304"/>
      <c r="D22" s="49">
        <f>D20</f>
        <v>0</v>
      </c>
      <c r="E22" s="49">
        <f>E20</f>
        <v>122381.24</v>
      </c>
      <c r="F22" s="49">
        <f t="shared" ref="F22:H22" si="0">F20</f>
        <v>220646.89</v>
      </c>
      <c r="G22" s="49"/>
      <c r="H22" s="49">
        <f t="shared" si="0"/>
        <v>343028.13</v>
      </c>
    </row>
    <row r="23" spans="1:8" ht="12.75" customHeight="1" x14ac:dyDescent="0.2">
      <c r="A23" s="308" t="s">
        <v>12</v>
      </c>
      <c r="B23" s="309"/>
      <c r="C23" s="309"/>
      <c r="D23" s="309"/>
      <c r="E23" s="309"/>
      <c r="F23" s="309"/>
      <c r="G23" s="309"/>
      <c r="H23" s="309"/>
    </row>
    <row r="24" spans="1:8" ht="19.5" hidden="1" customHeight="1" x14ac:dyDescent="0.2">
      <c r="A24" s="22">
        <v>19</v>
      </c>
      <c r="B24" s="23" t="s">
        <v>13</v>
      </c>
      <c r="C24" s="23" t="s">
        <v>14</v>
      </c>
      <c r="D24" s="24"/>
      <c r="E24" s="25"/>
      <c r="F24" s="26"/>
      <c r="G24" s="26"/>
      <c r="H24" s="27">
        <f t="shared" ref="H24" si="1">SUM(E24:G24)</f>
        <v>0</v>
      </c>
    </row>
    <row r="25" spans="1:8" ht="12.75" customHeight="1" x14ac:dyDescent="0.2">
      <c r="A25" s="21"/>
      <c r="B25" s="303" t="s">
        <v>15</v>
      </c>
      <c r="C25" s="304"/>
      <c r="D25" s="26"/>
      <c r="E25" s="28"/>
      <c r="F25" s="29"/>
      <c r="G25" s="29"/>
      <c r="H25" s="28"/>
    </row>
    <row r="26" spans="1:8" x14ac:dyDescent="0.2">
      <c r="A26" s="21"/>
      <c r="B26" s="303" t="s">
        <v>16</v>
      </c>
      <c r="C26" s="304"/>
      <c r="D26" s="49">
        <f>D22</f>
        <v>0</v>
      </c>
      <c r="E26" s="49">
        <f t="shared" ref="E26:H26" si="2">E22+E25</f>
        <v>122381.24</v>
      </c>
      <c r="F26" s="49">
        <f t="shared" si="2"/>
        <v>220646.89</v>
      </c>
      <c r="G26" s="49"/>
      <c r="H26" s="49">
        <f t="shared" si="2"/>
        <v>343028.13</v>
      </c>
    </row>
    <row r="27" spans="1:8" ht="15" customHeight="1" x14ac:dyDescent="0.2">
      <c r="A27" s="308" t="s">
        <v>17</v>
      </c>
      <c r="B27" s="309"/>
      <c r="C27" s="309"/>
      <c r="D27" s="309"/>
      <c r="E27" s="309"/>
      <c r="F27" s="309"/>
      <c r="G27" s="309"/>
      <c r="H27" s="309"/>
    </row>
    <row r="28" spans="1:8" x14ac:dyDescent="0.2">
      <c r="A28" s="1">
        <v>2</v>
      </c>
      <c r="B28" s="41" t="s">
        <v>429</v>
      </c>
      <c r="C28" s="41" t="s">
        <v>427</v>
      </c>
      <c r="D28" s="50"/>
      <c r="E28" s="50"/>
      <c r="F28" s="50"/>
      <c r="G28" s="47">
        <f>'ОСР 09-01 (2028)'!H26*H12</f>
        <v>210773.3</v>
      </c>
      <c r="H28" s="47">
        <f t="shared" ref="H28" si="3">SUM(D28:G28)</f>
        <v>210773.3</v>
      </c>
    </row>
    <row r="29" spans="1:8" ht="12.75" customHeight="1" x14ac:dyDescent="0.2">
      <c r="A29" s="21"/>
      <c r="B29" s="303" t="s">
        <v>18</v>
      </c>
      <c r="C29" s="303"/>
      <c r="D29" s="49"/>
      <c r="E29" s="49"/>
      <c r="F29" s="49"/>
      <c r="G29" s="49">
        <f>SUM(G28:G28)</f>
        <v>210773.3</v>
      </c>
      <c r="H29" s="49">
        <f>SUM(H28:H28)</f>
        <v>210773.3</v>
      </c>
    </row>
    <row r="30" spans="1:8" x14ac:dyDescent="0.2">
      <c r="A30" s="21"/>
      <c r="B30" s="303" t="s">
        <v>19</v>
      </c>
      <c r="C30" s="303"/>
      <c r="D30" s="49">
        <f>D29+D26</f>
        <v>0</v>
      </c>
      <c r="E30" s="49">
        <f>E29+E26</f>
        <v>122381.24</v>
      </c>
      <c r="F30" s="49">
        <f>F29+F26</f>
        <v>220646.89</v>
      </c>
      <c r="G30" s="49">
        <f>G29+G26</f>
        <v>210773.3</v>
      </c>
      <c r="H30" s="49">
        <f>H29+H26</f>
        <v>553801.43000000005</v>
      </c>
    </row>
    <row r="31" spans="1:8" ht="12.75" customHeight="1" x14ac:dyDescent="0.2">
      <c r="A31" s="312" t="s">
        <v>20</v>
      </c>
      <c r="B31" s="313"/>
      <c r="C31" s="313"/>
      <c r="D31" s="313"/>
      <c r="E31" s="313"/>
      <c r="F31" s="313"/>
      <c r="G31" s="313"/>
      <c r="H31" s="314"/>
    </row>
    <row r="32" spans="1:8" ht="54.75" customHeight="1" x14ac:dyDescent="0.2">
      <c r="A32" s="22">
        <v>3</v>
      </c>
      <c r="B32" s="23" t="s">
        <v>77</v>
      </c>
      <c r="C32" s="23" t="s">
        <v>78</v>
      </c>
      <c r="D32" s="26"/>
      <c r="E32" s="26"/>
      <c r="F32" s="26"/>
      <c r="G32" s="51">
        <f>(H30+H36)*11.24%</f>
        <v>66604.59</v>
      </c>
      <c r="H32" s="51">
        <f t="shared" ref="H32" si="4">SUM(D32:G32)</f>
        <v>66604.59</v>
      </c>
    </row>
    <row r="33" spans="1:11" ht="25.5" customHeight="1" x14ac:dyDescent="0.2">
      <c r="A33" s="21"/>
      <c r="B33" s="315" t="s">
        <v>21</v>
      </c>
      <c r="C33" s="316"/>
      <c r="D33" s="30"/>
      <c r="E33" s="31"/>
      <c r="F33" s="31"/>
      <c r="G33" s="49">
        <f>SUM(G32:G32)</f>
        <v>66604.59</v>
      </c>
      <c r="H33" s="49">
        <f>SUM(H32:H32)</f>
        <v>66604.59</v>
      </c>
    </row>
    <row r="34" spans="1:11" ht="56.45" customHeight="1" x14ac:dyDescent="0.2">
      <c r="A34" s="312" t="s">
        <v>38</v>
      </c>
      <c r="B34" s="313"/>
      <c r="C34" s="313"/>
      <c r="D34" s="313"/>
      <c r="E34" s="313"/>
      <c r="F34" s="313"/>
      <c r="G34" s="313"/>
      <c r="H34" s="314"/>
    </row>
    <row r="35" spans="1:11" s="59" customFormat="1" ht="18.600000000000001" customHeight="1" x14ac:dyDescent="0.2">
      <c r="A35" s="22">
        <v>4</v>
      </c>
      <c r="B35" s="23" t="s">
        <v>33</v>
      </c>
      <c r="C35" s="23" t="s">
        <v>32</v>
      </c>
      <c r="D35" s="58"/>
      <c r="E35" s="58"/>
      <c r="F35" s="58"/>
      <c r="G35" s="51">
        <f>H30*7%</f>
        <v>38766.1</v>
      </c>
      <c r="H35" s="51">
        <f t="shared" ref="H35" si="5">SUM(D35:G35)</f>
        <v>38766.1</v>
      </c>
    </row>
    <row r="36" spans="1:11" ht="117" customHeight="1" x14ac:dyDescent="0.2">
      <c r="A36" s="21"/>
      <c r="B36" s="315" t="s">
        <v>39</v>
      </c>
      <c r="C36" s="316"/>
      <c r="D36" s="49"/>
      <c r="E36" s="49"/>
      <c r="F36" s="49"/>
      <c r="G36" s="49">
        <f>G35</f>
        <v>38766.1</v>
      </c>
      <c r="H36" s="49">
        <f>H35</f>
        <v>38766.1</v>
      </c>
    </row>
    <row r="37" spans="1:11" x14ac:dyDescent="0.2">
      <c r="A37" s="21"/>
      <c r="B37" s="315" t="s">
        <v>22</v>
      </c>
      <c r="C37" s="316"/>
      <c r="D37" s="49">
        <f>D36+D33+D30</f>
        <v>0</v>
      </c>
      <c r="E37" s="49">
        <f t="shared" ref="E37:H37" si="6">E36+E33+E30</f>
        <v>122381.24</v>
      </c>
      <c r="F37" s="49">
        <f t="shared" si="6"/>
        <v>220646.89</v>
      </c>
      <c r="G37" s="49">
        <f t="shared" si="6"/>
        <v>316143.99</v>
      </c>
      <c r="H37" s="49">
        <f t="shared" si="6"/>
        <v>659172.12</v>
      </c>
    </row>
    <row r="38" spans="1:11" hidden="1" x14ac:dyDescent="0.2">
      <c r="A38" s="317" t="s">
        <v>75</v>
      </c>
      <c r="B38" s="318"/>
      <c r="C38" s="319"/>
      <c r="D38" s="63">
        <v>1</v>
      </c>
      <c r="E38" s="63">
        <f>D38</f>
        <v>1</v>
      </c>
      <c r="F38" s="63">
        <f>D38</f>
        <v>1</v>
      </c>
      <c r="G38" s="63">
        <f>D38</f>
        <v>1</v>
      </c>
      <c r="H38" s="63">
        <f>D38</f>
        <v>1</v>
      </c>
    </row>
    <row r="39" spans="1:11" ht="12.75" customHeight="1" x14ac:dyDescent="0.2">
      <c r="A39" s="317" t="s">
        <v>76</v>
      </c>
      <c r="B39" s="320"/>
      <c r="C39" s="321"/>
      <c r="D39" s="44">
        <f>D37*D38</f>
        <v>0</v>
      </c>
      <c r="E39" s="44">
        <f t="shared" ref="E39:H39" si="7">E37*E38</f>
        <v>122381.24</v>
      </c>
      <c r="F39" s="44">
        <f t="shared" si="7"/>
        <v>220646.89</v>
      </c>
      <c r="G39" s="44">
        <f t="shared" si="7"/>
        <v>316143.99</v>
      </c>
      <c r="H39" s="44">
        <f t="shared" si="7"/>
        <v>659172.12</v>
      </c>
    </row>
    <row r="40" spans="1:11" x14ac:dyDescent="0.2">
      <c r="A40" s="1">
        <v>11</v>
      </c>
      <c r="B40" s="38"/>
      <c r="C40" s="41" t="s">
        <v>41</v>
      </c>
      <c r="D40" s="42">
        <f>D39*1%</f>
        <v>0</v>
      </c>
      <c r="E40" s="42">
        <f>E39*1%</f>
        <v>1223.81</v>
      </c>
      <c r="F40" s="42">
        <f t="shared" ref="F40" si="8">F39*1%</f>
        <v>2206.4699999999998</v>
      </c>
      <c r="G40" s="42">
        <f>G39*1%</f>
        <v>3161.44</v>
      </c>
      <c r="H40" s="42">
        <f>SUM(D40:G40)</f>
        <v>6591.72</v>
      </c>
    </row>
    <row r="41" spans="1:11" s="4" customFormat="1" ht="16.5" customHeight="1" x14ac:dyDescent="0.2">
      <c r="A41" s="39"/>
      <c r="B41" s="310" t="s">
        <v>42</v>
      </c>
      <c r="C41" s="311"/>
      <c r="D41" s="48">
        <f>D39+D40</f>
        <v>0</v>
      </c>
      <c r="E41" s="48">
        <f>E39+E40</f>
        <v>123605.05</v>
      </c>
      <c r="F41" s="48">
        <f t="shared" ref="F41:H41" si="9">F39+F40</f>
        <v>222853.36</v>
      </c>
      <c r="G41" s="48">
        <f t="shared" si="9"/>
        <v>319305.43</v>
      </c>
      <c r="H41" s="48">
        <f t="shared" si="9"/>
        <v>665763.83999999997</v>
      </c>
      <c r="J41" s="216"/>
      <c r="K41" s="60"/>
    </row>
    <row r="42" spans="1:11" ht="18" customHeight="1" x14ac:dyDescent="0.2">
      <c r="A42" s="22">
        <v>12</v>
      </c>
      <c r="B42" s="23"/>
      <c r="C42" s="23" t="s">
        <v>23</v>
      </c>
      <c r="D42" s="49">
        <f>D41*0.2</f>
        <v>0</v>
      </c>
      <c r="E42" s="49">
        <f>E41*0.2</f>
        <v>24721.01</v>
      </c>
      <c r="F42" s="49">
        <f>F41*0.2</f>
        <v>44570.67</v>
      </c>
      <c r="G42" s="49">
        <f>G41*0.2</f>
        <v>63861.09</v>
      </c>
      <c r="H42" s="49">
        <f>H41*0.2</f>
        <v>133152.76999999999</v>
      </c>
      <c r="I42" s="40"/>
    </row>
    <row r="43" spans="1:11" s="32" customFormat="1" ht="18" customHeight="1" x14ac:dyDescent="0.2">
      <c r="A43" s="282"/>
      <c r="B43" s="324" t="s">
        <v>29</v>
      </c>
      <c r="C43" s="325"/>
      <c r="D43" s="49">
        <f>D41+D42</f>
        <v>0</v>
      </c>
      <c r="E43" s="49">
        <f>E41+E42</f>
        <v>148326.06</v>
      </c>
      <c r="F43" s="49">
        <f>F41+F42</f>
        <v>267424.03000000003</v>
      </c>
      <c r="G43" s="49">
        <f>G41+G42</f>
        <v>383166.52</v>
      </c>
      <c r="H43" s="49">
        <f>H41+H42</f>
        <v>798916.61</v>
      </c>
    </row>
    <row r="44" spans="1:11" x14ac:dyDescent="0.2">
      <c r="A44" s="15"/>
      <c r="B44" s="16"/>
      <c r="C44" s="16"/>
      <c r="D44" s="33"/>
      <c r="E44" s="33"/>
      <c r="F44" s="33"/>
      <c r="G44" s="33"/>
      <c r="H44" s="33"/>
    </row>
    <row r="45" spans="1:11" s="35" customFormat="1" ht="21" customHeight="1" x14ac:dyDescent="0.2">
      <c r="A45" s="326" t="s">
        <v>35</v>
      </c>
      <c r="B45" s="326"/>
      <c r="C45" s="326"/>
      <c r="D45" s="34"/>
      <c r="E45" s="34"/>
      <c r="F45" s="34"/>
      <c r="G45" s="34"/>
      <c r="H45" s="34"/>
    </row>
    <row r="46" spans="1:11" s="35" customFormat="1" ht="14.25" customHeight="1" x14ac:dyDescent="0.2">
      <c r="A46" s="327" t="s">
        <v>40</v>
      </c>
      <c r="B46" s="327"/>
      <c r="C46" s="327"/>
      <c r="D46" s="34"/>
      <c r="E46" s="34"/>
      <c r="F46" s="34"/>
      <c r="G46" s="322" t="s">
        <v>34</v>
      </c>
      <c r="H46" s="322"/>
    </row>
    <row r="47" spans="1:11" s="36" customFormat="1" ht="12.75" customHeight="1" x14ac:dyDescent="0.2">
      <c r="A47" s="323" t="s">
        <v>24</v>
      </c>
      <c r="B47" s="323"/>
      <c r="C47" s="323"/>
      <c r="D47" s="323"/>
      <c r="E47" s="323"/>
      <c r="F47" s="323"/>
      <c r="G47" s="323"/>
      <c r="H47" s="323"/>
    </row>
    <row r="48" spans="1:11" s="35" customFormat="1" ht="21" customHeight="1" x14ac:dyDescent="0.2">
      <c r="A48" s="326" t="s">
        <v>36</v>
      </c>
      <c r="B48" s="326"/>
      <c r="C48" s="326"/>
      <c r="D48" s="34"/>
      <c r="E48" s="34"/>
      <c r="F48" s="34"/>
      <c r="G48" s="34"/>
      <c r="H48" s="34"/>
    </row>
    <row r="49" spans="1:8" s="35" customFormat="1" ht="37.5" customHeight="1" x14ac:dyDescent="0.2">
      <c r="A49" s="322" t="s">
        <v>48</v>
      </c>
      <c r="B49" s="322"/>
      <c r="C49" s="322"/>
      <c r="D49" s="34"/>
      <c r="E49" s="34"/>
      <c r="F49" s="34"/>
      <c r="G49" s="322" t="s">
        <v>54</v>
      </c>
      <c r="H49" s="322"/>
    </row>
    <row r="50" spans="1:8" s="36" customFormat="1" ht="15.6" customHeight="1" x14ac:dyDescent="0.2">
      <c r="A50" s="323" t="s">
        <v>24</v>
      </c>
      <c r="B50" s="323"/>
      <c r="C50" s="323"/>
      <c r="D50" s="323"/>
      <c r="E50" s="323"/>
      <c r="F50" s="323"/>
      <c r="G50" s="323"/>
      <c r="H50" s="323"/>
    </row>
    <row r="51" spans="1:8" x14ac:dyDescent="0.2">
      <c r="C51" s="5"/>
    </row>
    <row r="56" spans="1:8" x14ac:dyDescent="0.2">
      <c r="H56" s="46"/>
    </row>
  </sheetData>
  <mergeCells count="48">
    <mergeCell ref="A49:C49"/>
    <mergeCell ref="G49:H49"/>
    <mergeCell ref="A50:H50"/>
    <mergeCell ref="B43:C43"/>
    <mergeCell ref="A45:C45"/>
    <mergeCell ref="A46:C46"/>
    <mergeCell ref="G46:H46"/>
    <mergeCell ref="A47:H47"/>
    <mergeCell ref="A48:C48"/>
    <mergeCell ref="B41:C41"/>
    <mergeCell ref="B26:C26"/>
    <mergeCell ref="A27:H27"/>
    <mergeCell ref="B29:C29"/>
    <mergeCell ref="B30:C30"/>
    <mergeCell ref="A31:H31"/>
    <mergeCell ref="B33:C33"/>
    <mergeCell ref="A34:H34"/>
    <mergeCell ref="B36:C36"/>
    <mergeCell ref="B37:C37"/>
    <mergeCell ref="A38:C38"/>
    <mergeCell ref="A39:C39"/>
    <mergeCell ref="B25:C25"/>
    <mergeCell ref="A13:A16"/>
    <mergeCell ref="B13:B16"/>
    <mergeCell ref="C13:C16"/>
    <mergeCell ref="D13:G13"/>
    <mergeCell ref="A18:H18"/>
    <mergeCell ref="B20:C20"/>
    <mergeCell ref="A21:H21"/>
    <mergeCell ref="B22:C22"/>
    <mergeCell ref="A23:H23"/>
    <mergeCell ref="H13:H16"/>
    <mergeCell ref="D14:D16"/>
    <mergeCell ref="E14:E16"/>
    <mergeCell ref="F14:F16"/>
    <mergeCell ref="G14:G16"/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</mergeCells>
  <pageMargins left="0.43307086614173229" right="0.23622047244094491" top="0.51181102362204722" bottom="0.43307086614173229" header="0.31496062992125984" footer="0.31496062992125984"/>
  <pageSetup paperSize="9" scale="91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F68E6-9694-4966-8520-1F31FE7E8517}">
  <sheetPr>
    <pageSetUpPr fitToPage="1"/>
  </sheetPr>
  <dimension ref="A1:Q30"/>
  <sheetViews>
    <sheetView showOutlineSymbols="0" showWhiteSpace="0" zoomScale="70" zoomScaleNormal="70" zoomScaleSheetLayoutView="85" workbookViewId="0">
      <selection activeCell="O33" sqref="O33:O34"/>
    </sheetView>
  </sheetViews>
  <sheetFormatPr defaultRowHeight="15.75" x14ac:dyDescent="0.25"/>
  <cols>
    <col min="1" max="1" width="18.42578125" style="185" customWidth="1"/>
    <col min="2" max="2" width="28.5703125" style="185" bestFit="1" customWidth="1"/>
    <col min="3" max="3" width="68.5703125" style="185" bestFit="1" customWidth="1"/>
    <col min="4" max="4" width="19" style="185" customWidth="1"/>
    <col min="5" max="6" width="17.140625" style="185" bestFit="1" customWidth="1"/>
    <col min="7" max="7" width="19.85546875" style="185" customWidth="1"/>
    <col min="8" max="8" width="19" style="185" customWidth="1"/>
    <col min="9" max="9" width="9.140625" style="207"/>
    <col min="10" max="10" width="11.140625" style="185" customWidth="1"/>
    <col min="11" max="11" width="9.140625" style="185" customWidth="1"/>
    <col min="12" max="14" width="11.140625" style="185" customWidth="1"/>
    <col min="15" max="15" width="15.85546875" style="185" customWidth="1"/>
    <col min="16" max="16" width="9.140625" style="185" customWidth="1"/>
    <col min="17" max="17" width="16" style="185" customWidth="1"/>
    <col min="18" max="16384" width="9.140625" style="185"/>
  </cols>
  <sheetData>
    <row r="1" spans="1:17" x14ac:dyDescent="0.25">
      <c r="A1" s="183"/>
      <c r="B1" s="184"/>
      <c r="C1" s="183"/>
      <c r="D1" s="183"/>
      <c r="E1" s="183"/>
      <c r="F1" s="183"/>
      <c r="G1" s="183"/>
      <c r="H1" s="183"/>
    </row>
    <row r="2" spans="1:17" x14ac:dyDescent="0.25">
      <c r="A2" s="184" t="s">
        <v>106</v>
      </c>
      <c r="B2" s="186"/>
    </row>
    <row r="3" spans="1:17" ht="33.75" customHeight="1" x14ac:dyDescent="0.25">
      <c r="A3" s="187"/>
      <c r="B3" s="188" t="s">
        <v>409</v>
      </c>
      <c r="C3" s="328" t="s">
        <v>425</v>
      </c>
      <c r="D3" s="329"/>
      <c r="E3" s="329"/>
      <c r="F3" s="329"/>
      <c r="G3" s="329"/>
      <c r="H3" s="329"/>
    </row>
    <row r="4" spans="1:17" x14ac:dyDescent="0.25">
      <c r="A4" s="184" t="s">
        <v>106</v>
      </c>
      <c r="B4" s="186"/>
    </row>
    <row r="5" spans="1:17" x14ac:dyDescent="0.25">
      <c r="A5" s="184" t="s">
        <v>106</v>
      </c>
      <c r="B5" s="186"/>
    </row>
    <row r="6" spans="1:17" x14ac:dyDescent="0.25">
      <c r="A6" s="183"/>
      <c r="B6" s="184"/>
      <c r="C6" s="183" t="s">
        <v>410</v>
      </c>
      <c r="D6" s="183"/>
      <c r="E6" s="183"/>
      <c r="F6" s="183"/>
      <c r="G6" s="183"/>
      <c r="H6" s="183"/>
    </row>
    <row r="7" spans="1:17" x14ac:dyDescent="0.25">
      <c r="A7" s="184" t="s">
        <v>106</v>
      </c>
      <c r="B7" s="186"/>
    </row>
    <row r="8" spans="1:17" x14ac:dyDescent="0.25">
      <c r="A8" s="187"/>
      <c r="B8" s="188" t="s">
        <v>411</v>
      </c>
      <c r="C8" s="187" t="s">
        <v>412</v>
      </c>
      <c r="D8" s="187"/>
      <c r="E8" s="187"/>
      <c r="F8" s="187"/>
      <c r="G8" s="187"/>
      <c r="H8" s="187"/>
    </row>
    <row r="9" spans="1:17" x14ac:dyDescent="0.25">
      <c r="A9" s="184" t="s">
        <v>106</v>
      </c>
      <c r="B9" s="186"/>
    </row>
    <row r="10" spans="1:17" x14ac:dyDescent="0.25">
      <c r="A10" s="184" t="s">
        <v>106</v>
      </c>
    </row>
    <row r="11" spans="1:17" x14ac:dyDescent="0.25">
      <c r="A11" s="188" t="s">
        <v>413</v>
      </c>
      <c r="B11" s="188"/>
      <c r="C11" s="188"/>
      <c r="D11" s="188"/>
      <c r="E11" s="188"/>
      <c r="F11" s="188"/>
      <c r="G11" s="188"/>
      <c r="H11" s="188"/>
    </row>
    <row r="12" spans="1:17" x14ac:dyDescent="0.25">
      <c r="A12" s="330" t="s">
        <v>84</v>
      </c>
      <c r="B12" s="330" t="s">
        <v>127</v>
      </c>
      <c r="C12" s="330" t="s">
        <v>414</v>
      </c>
      <c r="D12" s="330" t="s">
        <v>415</v>
      </c>
      <c r="E12" s="330" t="s">
        <v>106</v>
      </c>
      <c r="F12" s="330" t="s">
        <v>106</v>
      </c>
      <c r="G12" s="330" t="s">
        <v>106</v>
      </c>
      <c r="H12" s="330" t="s">
        <v>106</v>
      </c>
    </row>
    <row r="13" spans="1:17" ht="31.5" x14ac:dyDescent="0.25">
      <c r="A13" s="330" t="s">
        <v>106</v>
      </c>
      <c r="B13" s="330" t="s">
        <v>106</v>
      </c>
      <c r="C13" s="330" t="s">
        <v>106</v>
      </c>
      <c r="D13" s="285" t="s">
        <v>416</v>
      </c>
      <c r="E13" s="285" t="s">
        <v>2</v>
      </c>
      <c r="F13" s="285" t="s">
        <v>124</v>
      </c>
      <c r="G13" s="285" t="s">
        <v>126</v>
      </c>
      <c r="H13" s="285" t="s">
        <v>136</v>
      </c>
    </row>
    <row r="14" spans="1:17" x14ac:dyDescent="0.25">
      <c r="A14" s="285">
        <v>1</v>
      </c>
      <c r="B14" s="285">
        <v>2</v>
      </c>
      <c r="C14" s="285">
        <v>3</v>
      </c>
      <c r="D14" s="285">
        <v>4</v>
      </c>
      <c r="E14" s="285">
        <v>5</v>
      </c>
      <c r="F14" s="285">
        <v>6</v>
      </c>
      <c r="G14" s="285">
        <v>7</v>
      </c>
      <c r="H14" s="285">
        <v>8</v>
      </c>
      <c r="J14" s="190" t="s">
        <v>142</v>
      </c>
      <c r="K14" s="190" t="s">
        <v>143</v>
      </c>
      <c r="L14" s="190" t="s">
        <v>417</v>
      </c>
      <c r="M14" s="190" t="s">
        <v>418</v>
      </c>
      <c r="N14" s="190" t="s">
        <v>419</v>
      </c>
      <c r="O14" s="190" t="s">
        <v>44</v>
      </c>
      <c r="P14" s="190"/>
      <c r="Q14" s="190"/>
    </row>
    <row r="15" spans="1:17" ht="25.5" x14ac:dyDescent="0.25">
      <c r="A15" s="285">
        <v>1</v>
      </c>
      <c r="B15" s="41" t="s">
        <v>56</v>
      </c>
      <c r="C15" s="41" t="s">
        <v>57</v>
      </c>
      <c r="D15" s="285"/>
      <c r="E15" s="204">
        <f>'02-01-01'!N209*I15</f>
        <v>43102.7</v>
      </c>
      <c r="F15" s="285">
        <f>'02-01-01'!N217*I15</f>
        <v>66697.509999999995</v>
      </c>
      <c r="G15" s="285"/>
      <c r="H15" s="191">
        <f t="shared" ref="H15:H16" si="0">SUM(D15:G15)</f>
        <v>109800.21</v>
      </c>
      <c r="I15" s="59">
        <v>1</v>
      </c>
      <c r="J15" s="205">
        <f>'02-01-01'!N218</f>
        <v>11518.96</v>
      </c>
      <c r="K15" s="206">
        <f>'02-01-01'!N212-'02-01-01'!N213</f>
        <v>724.66</v>
      </c>
      <c r="L15" s="205">
        <f>'02-01-01'!N214</f>
        <v>14271.83</v>
      </c>
      <c r="M15" s="205">
        <f>'02-01-01'!N219</f>
        <v>10868.76</v>
      </c>
      <c r="N15" s="205">
        <f>'02-01-01'!N220</f>
        <v>5718.49</v>
      </c>
      <c r="O15" s="205">
        <f>'02-01-01'!N217</f>
        <v>66697.509999999995</v>
      </c>
      <c r="P15" s="190"/>
      <c r="Q15" s="192">
        <f t="shared" ref="Q15:Q16" si="1">SUM(J15:O15)</f>
        <v>109800.21</v>
      </c>
    </row>
    <row r="16" spans="1:17" ht="25.5" x14ac:dyDescent="0.25">
      <c r="A16" s="285">
        <v>2</v>
      </c>
      <c r="B16" s="41" t="s">
        <v>58</v>
      </c>
      <c r="C16" s="41" t="s">
        <v>59</v>
      </c>
      <c r="D16" s="285"/>
      <c r="E16" s="204">
        <f>'02-01-02'!N257*I16</f>
        <v>50032.72</v>
      </c>
      <c r="F16" s="204">
        <f>'02-01-02'!N265*I16</f>
        <v>101220.72</v>
      </c>
      <c r="G16" s="285"/>
      <c r="H16" s="191">
        <f t="shared" si="0"/>
        <v>151253.44</v>
      </c>
      <c r="I16" s="59">
        <v>1</v>
      </c>
      <c r="J16" s="205">
        <f>'02-01-02'!N266</f>
        <v>13510.8</v>
      </c>
      <c r="K16" s="205">
        <f>'02-01-02'!N260-'02-01-02'!N261</f>
        <v>958.68</v>
      </c>
      <c r="L16" s="205">
        <f>'02-01-02'!N262</f>
        <v>16054.46</v>
      </c>
      <c r="M16" s="205">
        <f>'02-01-02'!N267</f>
        <v>12764.35</v>
      </c>
      <c r="N16" s="205">
        <f>'02-01-02'!N268</f>
        <v>6744.43</v>
      </c>
      <c r="O16" s="205">
        <f>'02-01-02'!N265</f>
        <v>101220.72</v>
      </c>
      <c r="P16" s="190"/>
      <c r="Q16" s="192">
        <f t="shared" si="1"/>
        <v>151253.44</v>
      </c>
    </row>
    <row r="17" spans="1:10" s="197" customFormat="1" x14ac:dyDescent="0.25">
      <c r="A17" s="193"/>
      <c r="B17" s="194"/>
      <c r="C17" s="194" t="s">
        <v>420</v>
      </c>
      <c r="D17" s="195">
        <f>SUM(D15:D16)</f>
        <v>0</v>
      </c>
      <c r="E17" s="195">
        <f>SUM(E15:E16)</f>
        <v>93135.42</v>
      </c>
      <c r="F17" s="195">
        <f>SUM(F15:F16)</f>
        <v>167918.23</v>
      </c>
      <c r="G17" s="195">
        <f>SUM(G15:G16)</f>
        <v>0</v>
      </c>
      <c r="H17" s="196">
        <f t="shared" ref="H17:H19" si="2">SUM(D17:G17)</f>
        <v>261053.65</v>
      </c>
      <c r="I17" s="208"/>
    </row>
    <row r="18" spans="1:10" x14ac:dyDescent="0.25">
      <c r="A18" s="285"/>
      <c r="B18" s="198"/>
      <c r="C18" s="198"/>
      <c r="D18" s="199"/>
      <c r="E18" s="199"/>
      <c r="F18" s="199"/>
      <c r="G18" s="199"/>
      <c r="H18" s="191">
        <f t="shared" si="2"/>
        <v>0</v>
      </c>
    </row>
    <row r="19" spans="1:10" s="197" customFormat="1" x14ac:dyDescent="0.25">
      <c r="A19" s="193"/>
      <c r="B19" s="194"/>
      <c r="C19" s="194" t="s">
        <v>421</v>
      </c>
      <c r="D19" s="195">
        <f>D17</f>
        <v>0</v>
      </c>
      <c r="E19" s="195">
        <f>E17</f>
        <v>93135.42</v>
      </c>
      <c r="F19" s="195">
        <f>F17</f>
        <v>167918.23</v>
      </c>
      <c r="G19" s="195">
        <f>G17</f>
        <v>0</v>
      </c>
      <c r="H19" s="196">
        <f t="shared" si="2"/>
        <v>261053.65</v>
      </c>
      <c r="I19" s="208"/>
    </row>
    <row r="20" spans="1:10" s="203" customFormat="1" x14ac:dyDescent="0.25">
      <c r="A20" s="200"/>
      <c r="B20" s="201"/>
      <c r="C20" s="201" t="s">
        <v>117</v>
      </c>
      <c r="D20" s="202"/>
      <c r="E20" s="202"/>
      <c r="F20" s="202"/>
      <c r="G20" s="202"/>
      <c r="H20" s="202"/>
      <c r="I20" s="209"/>
    </row>
    <row r="21" spans="1:10" x14ac:dyDescent="0.25">
      <c r="A21" s="285"/>
      <c r="B21" s="194"/>
      <c r="C21" s="198" t="s">
        <v>142</v>
      </c>
      <c r="D21" s="191"/>
      <c r="E21" s="191"/>
      <c r="F21" s="191"/>
      <c r="G21" s="191"/>
      <c r="H21" s="199">
        <f>J15*I15+J16*I16</f>
        <v>25029.759999999998</v>
      </c>
    </row>
    <row r="22" spans="1:10" x14ac:dyDescent="0.25">
      <c r="A22" s="285"/>
      <c r="B22" s="194"/>
      <c r="C22" s="198" t="s">
        <v>143</v>
      </c>
      <c r="D22" s="191"/>
      <c r="E22" s="191"/>
      <c r="F22" s="191"/>
      <c r="G22" s="191"/>
      <c r="H22" s="199">
        <f>K15*I15+K16*I16</f>
        <v>1683.34</v>
      </c>
    </row>
    <row r="23" spans="1:10" x14ac:dyDescent="0.25">
      <c r="A23" s="285"/>
      <c r="B23" s="194"/>
      <c r="C23" s="198" t="s">
        <v>417</v>
      </c>
      <c r="D23" s="191"/>
      <c r="E23" s="191"/>
      <c r="F23" s="191"/>
      <c r="G23" s="191"/>
      <c r="H23" s="199">
        <f>L15*I15+L16*I16</f>
        <v>30326.29</v>
      </c>
    </row>
    <row r="24" spans="1:10" x14ac:dyDescent="0.25">
      <c r="A24" s="285"/>
      <c r="B24" s="194"/>
      <c r="C24" s="198" t="s">
        <v>418</v>
      </c>
      <c r="D24" s="191"/>
      <c r="E24" s="191"/>
      <c r="F24" s="191"/>
      <c r="G24" s="191"/>
      <c r="H24" s="199">
        <f>M15*I15+M16*I16</f>
        <v>23633.11</v>
      </c>
      <c r="J24" s="271"/>
    </row>
    <row r="25" spans="1:10" x14ac:dyDescent="0.25">
      <c r="A25" s="285"/>
      <c r="B25" s="194"/>
      <c r="C25" s="198" t="s">
        <v>419</v>
      </c>
      <c r="D25" s="191"/>
      <c r="E25" s="191"/>
      <c r="F25" s="191"/>
      <c r="G25" s="191"/>
      <c r="H25" s="199">
        <f>N15*I15+N16*I16</f>
        <v>12462.92</v>
      </c>
    </row>
    <row r="26" spans="1:10" x14ac:dyDescent="0.25">
      <c r="A26" s="285"/>
      <c r="B26" s="194"/>
      <c r="C26" s="198" t="s">
        <v>422</v>
      </c>
      <c r="D26" s="191"/>
      <c r="E26" s="191"/>
      <c r="F26" s="191"/>
      <c r="G26" s="191"/>
      <c r="H26" s="199">
        <f>O15*I15+O16*I16</f>
        <v>167918.23</v>
      </c>
      <c r="J26" s="271"/>
    </row>
    <row r="27" spans="1:10" x14ac:dyDescent="0.25">
      <c r="A27" s="285"/>
      <c r="B27" s="194"/>
      <c r="C27" s="198" t="s">
        <v>423</v>
      </c>
      <c r="D27" s="191"/>
      <c r="E27" s="191"/>
      <c r="F27" s="191"/>
      <c r="G27" s="191"/>
      <c r="H27" s="199">
        <f t="shared" ref="H27" si="3">SUM(D27:G27)</f>
        <v>0</v>
      </c>
    </row>
    <row r="29" spans="1:10" x14ac:dyDescent="0.25">
      <c r="B29" s="185" t="s">
        <v>98</v>
      </c>
    </row>
    <row r="30" spans="1:10" x14ac:dyDescent="0.25">
      <c r="B30" s="185" t="s">
        <v>424</v>
      </c>
    </row>
  </sheetData>
  <mergeCells count="5">
    <mergeCell ref="C3:H3"/>
    <mergeCell ref="A12:A13"/>
    <mergeCell ref="B12:B13"/>
    <mergeCell ref="C12:C13"/>
    <mergeCell ref="D12:H12"/>
  </mergeCells>
  <pageMargins left="0.75" right="0.75" top="1" bottom="1" header="0.5" footer="0.5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D7583-D1B0-4D87-8FC7-98DD7C8F9A17}">
  <sheetPr>
    <tabColor rgb="FFFF0000"/>
    <pageSetUpPr autoPageBreaks="0" fitToPage="1"/>
  </sheetPr>
  <dimension ref="A1:K56"/>
  <sheetViews>
    <sheetView showGridLines="0" view="pageBreakPreview" topLeftCell="A10" zoomScale="70" zoomScaleNormal="100" zoomScaleSheetLayoutView="70" workbookViewId="0">
      <selection activeCell="G41" sqref="G41"/>
    </sheetView>
  </sheetViews>
  <sheetFormatPr defaultColWidth="9.140625" defaultRowHeight="12.75" x14ac:dyDescent="0.2"/>
  <cols>
    <col min="1" max="1" width="5" style="37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20" style="8" customWidth="1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53" t="s">
        <v>25</v>
      </c>
      <c r="B1" s="2"/>
      <c r="C1" s="291" t="s">
        <v>31</v>
      </c>
      <c r="D1" s="291"/>
      <c r="E1" s="291"/>
      <c r="F1" s="291"/>
      <c r="G1" s="291"/>
      <c r="H1" s="3"/>
    </row>
    <row r="2" spans="1:8" ht="17.25" customHeight="1" x14ac:dyDescent="0.2">
      <c r="A2" s="5" t="s">
        <v>26</v>
      </c>
      <c r="C2" s="5"/>
    </row>
    <row r="3" spans="1:8" ht="17.25" customHeight="1" x14ac:dyDescent="0.25">
      <c r="A3" s="292" t="s">
        <v>68</v>
      </c>
      <c r="B3" s="292"/>
      <c r="C3" s="292"/>
      <c r="E3" s="293"/>
      <c r="F3" s="293"/>
      <c r="G3" s="293"/>
      <c r="H3" s="293"/>
    </row>
    <row r="4" spans="1:8" s="11" customFormat="1" ht="18.600000000000001" customHeight="1" x14ac:dyDescent="0.25">
      <c r="A4" s="294" t="s">
        <v>27</v>
      </c>
      <c r="B4" s="294"/>
      <c r="C4" s="294"/>
      <c r="D4" s="62">
        <f>H43/1000</f>
        <v>4541.8100000000004</v>
      </c>
      <c r="E4" s="9" t="s">
        <v>30</v>
      </c>
      <c r="F4" s="10"/>
      <c r="G4" s="10"/>
      <c r="H4" s="10"/>
    </row>
    <row r="5" spans="1:8" ht="12.6" customHeight="1" x14ac:dyDescent="0.2">
      <c r="A5" s="295"/>
      <c r="B5" s="296"/>
      <c r="C5" s="296"/>
      <c r="D5" s="296"/>
      <c r="E5" s="297"/>
      <c r="F5" s="297"/>
      <c r="G5" s="297"/>
      <c r="H5" s="297"/>
    </row>
    <row r="6" spans="1:8" ht="21" customHeight="1" x14ac:dyDescent="0.2">
      <c r="A6" s="298" t="s">
        <v>28</v>
      </c>
      <c r="B6" s="298"/>
      <c r="C6" s="298"/>
      <c r="D6" s="298"/>
      <c r="E6" s="299"/>
      <c r="F6" s="299"/>
      <c r="G6" s="299"/>
      <c r="H6" s="299"/>
    </row>
    <row r="7" spans="1:8" ht="15" x14ac:dyDescent="0.2">
      <c r="A7" s="12" t="s">
        <v>37</v>
      </c>
      <c r="B7" s="13"/>
      <c r="C7" s="14"/>
      <c r="D7" s="13"/>
      <c r="E7" s="54"/>
      <c r="F7" s="54"/>
      <c r="G7" s="54"/>
      <c r="H7" s="54"/>
    </row>
    <row r="8" spans="1:8" ht="27" customHeight="1" x14ac:dyDescent="0.2">
      <c r="A8" s="300" t="s">
        <v>47</v>
      </c>
      <c r="B8" s="300"/>
      <c r="C8" s="300"/>
      <c r="D8" s="300"/>
      <c r="E8" s="300"/>
      <c r="F8" s="300"/>
      <c r="G8" s="300"/>
      <c r="H8" s="300"/>
    </row>
    <row r="9" spans="1:8" s="4" customFormat="1" ht="32.450000000000003" customHeight="1" x14ac:dyDescent="0.2">
      <c r="A9" s="301" t="s">
        <v>64</v>
      </c>
      <c r="B9" s="301"/>
      <c r="C9" s="301"/>
      <c r="D9" s="301"/>
      <c r="E9" s="301"/>
      <c r="F9" s="301"/>
      <c r="G9" s="301"/>
      <c r="H9" s="301"/>
    </row>
    <row r="10" spans="1:8" ht="17.45" customHeight="1" x14ac:dyDescent="0.2">
      <c r="A10" s="15"/>
      <c r="B10" s="16"/>
      <c r="C10" s="302" t="s">
        <v>0</v>
      </c>
      <c r="D10" s="302"/>
      <c r="E10" s="302"/>
      <c r="F10" s="17"/>
      <c r="G10" s="17"/>
      <c r="H10" s="17"/>
    </row>
    <row r="11" spans="1:8" s="4" customFormat="1" ht="21" customHeight="1" x14ac:dyDescent="0.2">
      <c r="A11" s="290" t="s">
        <v>50</v>
      </c>
      <c r="B11" s="290"/>
      <c r="C11" s="290"/>
      <c r="D11" s="290"/>
      <c r="E11" s="290"/>
      <c r="F11" s="290"/>
      <c r="G11" s="290"/>
      <c r="H11" s="290"/>
    </row>
    <row r="12" spans="1:8" x14ac:dyDescent="0.2">
      <c r="A12" s="15"/>
      <c r="B12" s="16" t="s">
        <v>55</v>
      </c>
      <c r="C12" s="16"/>
      <c r="D12" s="18"/>
      <c r="E12" s="17"/>
      <c r="F12" s="17"/>
      <c r="G12" s="17"/>
      <c r="H12" s="17"/>
    </row>
    <row r="13" spans="1:8" ht="14.25" customHeight="1" x14ac:dyDescent="0.2">
      <c r="A13" s="305" t="s">
        <v>1</v>
      </c>
      <c r="B13" s="306" t="s">
        <v>5</v>
      </c>
      <c r="C13" s="306" t="s">
        <v>6</v>
      </c>
      <c r="D13" s="307" t="s">
        <v>52</v>
      </c>
      <c r="E13" s="307"/>
      <c r="F13" s="307"/>
      <c r="G13" s="307"/>
      <c r="H13" s="305" t="s">
        <v>53</v>
      </c>
    </row>
    <row r="14" spans="1:8" x14ac:dyDescent="0.2">
      <c r="A14" s="305"/>
      <c r="B14" s="306"/>
      <c r="C14" s="306"/>
      <c r="D14" s="305" t="s">
        <v>7</v>
      </c>
      <c r="E14" s="305" t="s">
        <v>2</v>
      </c>
      <c r="F14" s="305" t="s">
        <v>3</v>
      </c>
      <c r="G14" s="305" t="s">
        <v>4</v>
      </c>
      <c r="H14" s="305"/>
    </row>
    <row r="15" spans="1:8" x14ac:dyDescent="0.2">
      <c r="A15" s="305"/>
      <c r="B15" s="306"/>
      <c r="C15" s="306"/>
      <c r="D15" s="305"/>
      <c r="E15" s="305"/>
      <c r="F15" s="305"/>
      <c r="G15" s="305"/>
      <c r="H15" s="305"/>
    </row>
    <row r="16" spans="1:8" x14ac:dyDescent="0.2">
      <c r="A16" s="305"/>
      <c r="B16" s="306"/>
      <c r="C16" s="306"/>
      <c r="D16" s="305"/>
      <c r="E16" s="305"/>
      <c r="F16" s="305"/>
      <c r="G16" s="305"/>
      <c r="H16" s="305"/>
    </row>
    <row r="17" spans="1:8" x14ac:dyDescent="0.2">
      <c r="A17" s="19">
        <v>1</v>
      </c>
      <c r="B17" s="20">
        <v>2</v>
      </c>
      <c r="C17" s="20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</row>
    <row r="18" spans="1:8" ht="12.75" customHeight="1" x14ac:dyDescent="0.2">
      <c r="A18" s="308" t="s">
        <v>8</v>
      </c>
      <c r="B18" s="309"/>
      <c r="C18" s="309"/>
      <c r="D18" s="309"/>
      <c r="E18" s="309"/>
      <c r="F18" s="309"/>
      <c r="G18" s="309"/>
      <c r="H18" s="309"/>
    </row>
    <row r="19" spans="1:8" x14ac:dyDescent="0.2">
      <c r="A19" s="1">
        <v>1</v>
      </c>
      <c r="B19" s="41" t="s">
        <v>428</v>
      </c>
      <c r="C19" s="41" t="s">
        <v>412</v>
      </c>
      <c r="D19" s="50"/>
      <c r="E19" s="47">
        <v>644738</v>
      </c>
      <c r="F19" s="47">
        <v>1067159</v>
      </c>
      <c r="G19" s="50"/>
      <c r="H19" s="47">
        <f>SUM(D19:G19)</f>
        <v>1711897</v>
      </c>
    </row>
    <row r="20" spans="1:8" ht="18" customHeight="1" x14ac:dyDescent="0.2">
      <c r="A20" s="21"/>
      <c r="B20" s="303" t="s">
        <v>9</v>
      </c>
      <c r="C20" s="304"/>
      <c r="D20" s="49">
        <f>SUM(D19:D19)</f>
        <v>0</v>
      </c>
      <c r="E20" s="49">
        <f>SUM(E19:E19)</f>
        <v>644738</v>
      </c>
      <c r="F20" s="49">
        <f>SUM(F19:F19)</f>
        <v>1067159</v>
      </c>
      <c r="G20" s="49">
        <f>SUM(G19:G19)</f>
        <v>0</v>
      </c>
      <c r="H20" s="49">
        <f>SUM(H19:H19)</f>
        <v>1711897</v>
      </c>
    </row>
    <row r="21" spans="1:8" ht="12.75" customHeight="1" x14ac:dyDescent="0.2">
      <c r="A21" s="308" t="s">
        <v>10</v>
      </c>
      <c r="B21" s="309"/>
      <c r="C21" s="309"/>
      <c r="D21" s="309"/>
      <c r="E21" s="309"/>
      <c r="F21" s="309"/>
      <c r="G21" s="309"/>
      <c r="H21" s="309"/>
    </row>
    <row r="22" spans="1:8" x14ac:dyDescent="0.2">
      <c r="A22" s="21"/>
      <c r="B22" s="303" t="s">
        <v>11</v>
      </c>
      <c r="C22" s="304"/>
      <c r="D22" s="49">
        <f>D20</f>
        <v>0</v>
      </c>
      <c r="E22" s="49">
        <f>E20</f>
        <v>644738</v>
      </c>
      <c r="F22" s="49">
        <f t="shared" ref="F22:H22" si="0">F20</f>
        <v>1067159</v>
      </c>
      <c r="G22" s="49"/>
      <c r="H22" s="49">
        <f t="shared" si="0"/>
        <v>1711897</v>
      </c>
    </row>
    <row r="23" spans="1:8" ht="12.75" customHeight="1" x14ac:dyDescent="0.2">
      <c r="A23" s="308" t="s">
        <v>12</v>
      </c>
      <c r="B23" s="309"/>
      <c r="C23" s="309"/>
      <c r="D23" s="309"/>
      <c r="E23" s="309"/>
      <c r="F23" s="309"/>
      <c r="G23" s="309"/>
      <c r="H23" s="309"/>
    </row>
    <row r="24" spans="1:8" ht="19.5" hidden="1" customHeight="1" x14ac:dyDescent="0.2">
      <c r="A24" s="22">
        <v>19</v>
      </c>
      <c r="B24" s="23" t="s">
        <v>13</v>
      </c>
      <c r="C24" s="23" t="s">
        <v>14</v>
      </c>
      <c r="D24" s="24"/>
      <c r="E24" s="25"/>
      <c r="F24" s="26"/>
      <c r="G24" s="26"/>
      <c r="H24" s="27">
        <f t="shared" ref="H24" si="1">SUM(E24:G24)</f>
        <v>0</v>
      </c>
    </row>
    <row r="25" spans="1:8" ht="12.75" customHeight="1" x14ac:dyDescent="0.2">
      <c r="A25" s="21"/>
      <c r="B25" s="303" t="s">
        <v>15</v>
      </c>
      <c r="C25" s="304"/>
      <c r="D25" s="26"/>
      <c r="E25" s="28"/>
      <c r="F25" s="29"/>
      <c r="G25" s="29"/>
      <c r="H25" s="28"/>
    </row>
    <row r="26" spans="1:8" x14ac:dyDescent="0.2">
      <c r="A26" s="21"/>
      <c r="B26" s="303" t="s">
        <v>16</v>
      </c>
      <c r="C26" s="304"/>
      <c r="D26" s="49">
        <f>D22</f>
        <v>0</v>
      </c>
      <c r="E26" s="49">
        <f t="shared" ref="E26:H26" si="2">E22+E25</f>
        <v>644738</v>
      </c>
      <c r="F26" s="49">
        <f t="shared" si="2"/>
        <v>1067159</v>
      </c>
      <c r="G26" s="49"/>
      <c r="H26" s="49">
        <f t="shared" si="2"/>
        <v>1711897</v>
      </c>
    </row>
    <row r="27" spans="1:8" ht="15" customHeight="1" x14ac:dyDescent="0.2">
      <c r="A27" s="308" t="s">
        <v>17</v>
      </c>
      <c r="B27" s="309"/>
      <c r="C27" s="309"/>
      <c r="D27" s="309"/>
      <c r="E27" s="309"/>
      <c r="F27" s="309"/>
      <c r="G27" s="309"/>
      <c r="H27" s="309"/>
    </row>
    <row r="28" spans="1:8" x14ac:dyDescent="0.2">
      <c r="A28" s="1">
        <v>2</v>
      </c>
      <c r="B28" s="41" t="s">
        <v>429</v>
      </c>
      <c r="C28" s="41" t="s">
        <v>427</v>
      </c>
      <c r="D28" s="50"/>
      <c r="E28" s="50"/>
      <c r="F28" s="50"/>
      <c r="G28" s="47">
        <v>1145205</v>
      </c>
      <c r="H28" s="47">
        <f t="shared" ref="H28" si="3">SUM(D28:G28)</f>
        <v>1145205</v>
      </c>
    </row>
    <row r="29" spans="1:8" ht="12.75" customHeight="1" x14ac:dyDescent="0.2">
      <c r="A29" s="21"/>
      <c r="B29" s="303" t="s">
        <v>18</v>
      </c>
      <c r="C29" s="303"/>
      <c r="D29" s="49"/>
      <c r="E29" s="49"/>
      <c r="F29" s="49"/>
      <c r="G29" s="49">
        <f>SUM(G28:G28)</f>
        <v>1145205</v>
      </c>
      <c r="H29" s="49">
        <f>SUM(H28:H28)</f>
        <v>1145205</v>
      </c>
    </row>
    <row r="30" spans="1:8" x14ac:dyDescent="0.2">
      <c r="A30" s="21"/>
      <c r="B30" s="303" t="s">
        <v>19</v>
      </c>
      <c r="C30" s="303"/>
      <c r="D30" s="49">
        <f>D29+D26</f>
        <v>0</v>
      </c>
      <c r="E30" s="49">
        <f>E29+E26</f>
        <v>644738</v>
      </c>
      <c r="F30" s="49">
        <f>F29+F26</f>
        <v>1067159</v>
      </c>
      <c r="G30" s="49">
        <f>G29+G26</f>
        <v>1145205</v>
      </c>
      <c r="H30" s="49">
        <f>H29+H26</f>
        <v>2857102</v>
      </c>
    </row>
    <row r="31" spans="1:8" ht="12.75" customHeight="1" x14ac:dyDescent="0.2">
      <c r="A31" s="312" t="s">
        <v>20</v>
      </c>
      <c r="B31" s="313"/>
      <c r="C31" s="313"/>
      <c r="D31" s="313"/>
      <c r="E31" s="313"/>
      <c r="F31" s="313"/>
      <c r="G31" s="313"/>
      <c r="H31" s="314"/>
    </row>
    <row r="32" spans="1:8" ht="54.75" customHeight="1" x14ac:dyDescent="0.2">
      <c r="A32" s="22">
        <v>3</v>
      </c>
      <c r="B32" s="23" t="s">
        <v>61</v>
      </c>
      <c r="C32" s="23" t="s">
        <v>62</v>
      </c>
      <c r="D32" s="26"/>
      <c r="E32" s="26"/>
      <c r="F32" s="26"/>
      <c r="G32" s="51">
        <v>0</v>
      </c>
      <c r="H32" s="51">
        <f t="shared" ref="H32" si="4">SUM(D32:G32)</f>
        <v>0</v>
      </c>
    </row>
    <row r="33" spans="1:11" ht="25.5" customHeight="1" x14ac:dyDescent="0.2">
      <c r="A33" s="21"/>
      <c r="B33" s="315" t="s">
        <v>21</v>
      </c>
      <c r="C33" s="316"/>
      <c r="D33" s="30"/>
      <c r="E33" s="31"/>
      <c r="F33" s="31"/>
      <c r="G33" s="49">
        <f>SUM(G32:G32)</f>
        <v>0</v>
      </c>
      <c r="H33" s="49">
        <f>SUM(H32:H32)</f>
        <v>0</v>
      </c>
    </row>
    <row r="34" spans="1:11" ht="56.45" customHeight="1" x14ac:dyDescent="0.2">
      <c r="A34" s="312" t="s">
        <v>38</v>
      </c>
      <c r="B34" s="313"/>
      <c r="C34" s="313"/>
      <c r="D34" s="313"/>
      <c r="E34" s="313"/>
      <c r="F34" s="313"/>
      <c r="G34" s="313"/>
      <c r="H34" s="314"/>
    </row>
    <row r="35" spans="1:11" s="59" customFormat="1" ht="18.600000000000001" customHeight="1" x14ac:dyDescent="0.2">
      <c r="A35" s="22">
        <v>4</v>
      </c>
      <c r="B35" s="23" t="s">
        <v>33</v>
      </c>
      <c r="C35" s="23" t="s">
        <v>32</v>
      </c>
      <c r="D35" s="58"/>
      <c r="E35" s="58"/>
      <c r="F35" s="58"/>
      <c r="G35" s="51">
        <v>756002.52</v>
      </c>
      <c r="H35" s="51">
        <f t="shared" ref="H35" si="5">SUM(D35:G35)</f>
        <v>756002.52</v>
      </c>
      <c r="I35" s="64"/>
    </row>
    <row r="36" spans="1:11" ht="117" customHeight="1" x14ac:dyDescent="0.2">
      <c r="A36" s="21"/>
      <c r="B36" s="315" t="s">
        <v>39</v>
      </c>
      <c r="C36" s="316"/>
      <c r="D36" s="49"/>
      <c r="E36" s="49"/>
      <c r="F36" s="49"/>
      <c r="G36" s="49">
        <f>G35</f>
        <v>756002.52</v>
      </c>
      <c r="H36" s="49">
        <f>H35</f>
        <v>756002.52</v>
      </c>
    </row>
    <row r="37" spans="1:11" x14ac:dyDescent="0.2">
      <c r="A37" s="21"/>
      <c r="B37" s="315" t="s">
        <v>22</v>
      </c>
      <c r="C37" s="316"/>
      <c r="D37" s="49">
        <f>D36+D33+D30</f>
        <v>0</v>
      </c>
      <c r="E37" s="49">
        <f t="shared" ref="E37:H37" si="6">E36+E33+E30</f>
        <v>644738</v>
      </c>
      <c r="F37" s="49">
        <f t="shared" si="6"/>
        <v>1067159</v>
      </c>
      <c r="G37" s="49">
        <f t="shared" si="6"/>
        <v>1901207.52</v>
      </c>
      <c r="H37" s="49">
        <f t="shared" si="6"/>
        <v>3613104.52</v>
      </c>
      <c r="J37" s="45"/>
    </row>
    <row r="38" spans="1:11" hidden="1" x14ac:dyDescent="0.2">
      <c r="A38" s="317" t="s">
        <v>63</v>
      </c>
      <c r="B38" s="318"/>
      <c r="C38" s="319"/>
      <c r="D38" s="43">
        <v>1</v>
      </c>
      <c r="E38" s="43">
        <f>D38</f>
        <v>1</v>
      </c>
      <c r="F38" s="43">
        <f>D38</f>
        <v>1</v>
      </c>
      <c r="G38" s="43">
        <f>D38</f>
        <v>1</v>
      </c>
      <c r="H38" s="43">
        <f>D38</f>
        <v>1</v>
      </c>
      <c r="J38" s="45"/>
    </row>
    <row r="39" spans="1:11" ht="12.75" customHeight="1" x14ac:dyDescent="0.2">
      <c r="A39" s="317" t="s">
        <v>43</v>
      </c>
      <c r="B39" s="320"/>
      <c r="C39" s="321"/>
      <c r="D39" s="44">
        <f>D37*D38</f>
        <v>0</v>
      </c>
      <c r="E39" s="44">
        <f t="shared" ref="E39:H39" si="7">E37*E38</f>
        <v>644738</v>
      </c>
      <c r="F39" s="44">
        <f t="shared" si="7"/>
        <v>1067159</v>
      </c>
      <c r="G39" s="44">
        <f t="shared" si="7"/>
        <v>1901207.52</v>
      </c>
      <c r="H39" s="44">
        <f t="shared" si="7"/>
        <v>3613104.52</v>
      </c>
      <c r="J39" s="45"/>
    </row>
    <row r="40" spans="1:11" x14ac:dyDescent="0.2">
      <c r="A40" s="1">
        <v>11</v>
      </c>
      <c r="B40" s="38"/>
      <c r="C40" s="41" t="s">
        <v>41</v>
      </c>
      <c r="D40" s="42">
        <f>D39*1%</f>
        <v>0</v>
      </c>
      <c r="E40" s="42">
        <v>0</v>
      </c>
      <c r="F40" s="42">
        <v>0</v>
      </c>
      <c r="G40" s="42">
        <v>171739</v>
      </c>
      <c r="H40" s="42">
        <f>SUM(D40:G40)</f>
        <v>171739</v>
      </c>
      <c r="J40" s="45"/>
    </row>
    <row r="41" spans="1:11" s="4" customFormat="1" ht="16.5" customHeight="1" x14ac:dyDescent="0.2">
      <c r="A41" s="39"/>
      <c r="B41" s="310" t="s">
        <v>42</v>
      </c>
      <c r="C41" s="311"/>
      <c r="D41" s="48">
        <f>D39+D40</f>
        <v>0</v>
      </c>
      <c r="E41" s="48">
        <f>E39+E40</f>
        <v>644738</v>
      </c>
      <c r="F41" s="48">
        <f t="shared" ref="F41:H41" si="8">F39+F40</f>
        <v>1067159</v>
      </c>
      <c r="G41" s="48">
        <f t="shared" si="8"/>
        <v>2072946.52</v>
      </c>
      <c r="H41" s="48">
        <f t="shared" si="8"/>
        <v>3784843.52</v>
      </c>
      <c r="I41" s="60"/>
      <c r="J41" s="45"/>
    </row>
    <row r="42" spans="1:11" ht="18" customHeight="1" x14ac:dyDescent="0.2">
      <c r="A42" s="22">
        <v>12</v>
      </c>
      <c r="B42" s="23"/>
      <c r="C42" s="23" t="s">
        <v>23</v>
      </c>
      <c r="D42" s="49">
        <f>D41*0.2</f>
        <v>0</v>
      </c>
      <c r="E42" s="49">
        <f>E41*0.2</f>
        <v>128947.6</v>
      </c>
      <c r="F42" s="49">
        <f>F41*0.2</f>
        <v>213431.8</v>
      </c>
      <c r="G42" s="49">
        <f>G41*0.2</f>
        <v>414589.3</v>
      </c>
      <c r="H42" s="49">
        <f>H41*0.2</f>
        <v>756968.7</v>
      </c>
      <c r="J42" s="45"/>
      <c r="K42" s="40"/>
    </row>
    <row r="43" spans="1:11" s="32" customFormat="1" ht="18" customHeight="1" x14ac:dyDescent="0.2">
      <c r="A43" s="52"/>
      <c r="B43" s="324" t="s">
        <v>29</v>
      </c>
      <c r="C43" s="325"/>
      <c r="D43" s="49">
        <f>D41+D42</f>
        <v>0</v>
      </c>
      <c r="E43" s="49">
        <f>E41+E42</f>
        <v>773685.6</v>
      </c>
      <c r="F43" s="49">
        <f>F41+F42</f>
        <v>1280590.8</v>
      </c>
      <c r="G43" s="49">
        <f>G41+G42</f>
        <v>2487535.8199999998</v>
      </c>
      <c r="H43" s="49">
        <f>H41+H42</f>
        <v>4541812.22</v>
      </c>
      <c r="I43" s="61"/>
      <c r="J43" s="45"/>
    </row>
    <row r="44" spans="1:11" x14ac:dyDescent="0.2">
      <c r="A44" s="15"/>
      <c r="B44" s="16"/>
      <c r="C44" s="16"/>
      <c r="D44" s="33"/>
      <c r="E44" s="33"/>
      <c r="F44" s="33"/>
      <c r="G44" s="33"/>
      <c r="H44" s="33"/>
    </row>
    <row r="45" spans="1:11" s="35" customFormat="1" ht="21" customHeight="1" x14ac:dyDescent="0.2">
      <c r="A45" s="326" t="s">
        <v>35</v>
      </c>
      <c r="B45" s="326"/>
      <c r="C45" s="326"/>
      <c r="D45" s="34"/>
      <c r="E45" s="34"/>
      <c r="F45" s="34"/>
      <c r="G45" s="34"/>
      <c r="H45" s="34"/>
    </row>
    <row r="46" spans="1:11" s="35" customFormat="1" ht="14.25" customHeight="1" x14ac:dyDescent="0.2">
      <c r="A46" s="327" t="s">
        <v>40</v>
      </c>
      <c r="B46" s="327"/>
      <c r="C46" s="327"/>
      <c r="D46" s="34"/>
      <c r="E46" s="34"/>
      <c r="F46" s="34"/>
      <c r="G46" s="322" t="s">
        <v>34</v>
      </c>
      <c r="H46" s="322"/>
    </row>
    <row r="47" spans="1:11" s="36" customFormat="1" ht="12.75" customHeight="1" x14ac:dyDescent="0.2">
      <c r="A47" s="323" t="s">
        <v>24</v>
      </c>
      <c r="B47" s="323"/>
      <c r="C47" s="323"/>
      <c r="D47" s="323"/>
      <c r="E47" s="323"/>
      <c r="F47" s="323"/>
      <c r="G47" s="323"/>
      <c r="H47" s="323"/>
    </row>
    <row r="48" spans="1:11" s="35" customFormat="1" ht="21" customHeight="1" x14ac:dyDescent="0.2">
      <c r="A48" s="326" t="s">
        <v>36</v>
      </c>
      <c r="B48" s="326"/>
      <c r="C48" s="326"/>
      <c r="D48" s="34"/>
      <c r="E48" s="34"/>
      <c r="F48" s="34"/>
      <c r="G48" s="34"/>
      <c r="H48" s="34"/>
    </row>
    <row r="49" spans="1:8" s="35" customFormat="1" ht="37.5" customHeight="1" x14ac:dyDescent="0.2">
      <c r="A49" s="322" t="s">
        <v>48</v>
      </c>
      <c r="B49" s="322"/>
      <c r="C49" s="322"/>
      <c r="D49" s="34"/>
      <c r="E49" s="34"/>
      <c r="F49" s="34"/>
      <c r="G49" s="322" t="s">
        <v>54</v>
      </c>
      <c r="H49" s="322"/>
    </row>
    <row r="50" spans="1:8" s="36" customFormat="1" ht="15.6" customHeight="1" x14ac:dyDescent="0.2">
      <c r="A50" s="323" t="s">
        <v>24</v>
      </c>
      <c r="B50" s="323"/>
      <c r="C50" s="323"/>
      <c r="D50" s="323"/>
      <c r="E50" s="323"/>
      <c r="F50" s="323"/>
      <c r="G50" s="323"/>
      <c r="H50" s="323"/>
    </row>
    <row r="51" spans="1:8" x14ac:dyDescent="0.2">
      <c r="C51" s="5"/>
    </row>
    <row r="56" spans="1:8" x14ac:dyDescent="0.2">
      <c r="H56" s="46"/>
    </row>
  </sheetData>
  <mergeCells count="48">
    <mergeCell ref="A49:C49"/>
    <mergeCell ref="G49:H49"/>
    <mergeCell ref="A50:H50"/>
    <mergeCell ref="B43:C43"/>
    <mergeCell ref="A45:C45"/>
    <mergeCell ref="A46:C46"/>
    <mergeCell ref="G46:H46"/>
    <mergeCell ref="A47:H47"/>
    <mergeCell ref="A48:C48"/>
    <mergeCell ref="B41:C41"/>
    <mergeCell ref="B26:C26"/>
    <mergeCell ref="A27:H27"/>
    <mergeCell ref="B29:C29"/>
    <mergeCell ref="B30:C30"/>
    <mergeCell ref="A31:H31"/>
    <mergeCell ref="B33:C33"/>
    <mergeCell ref="A34:H34"/>
    <mergeCell ref="B36:C36"/>
    <mergeCell ref="B37:C37"/>
    <mergeCell ref="A38:C38"/>
    <mergeCell ref="A39:C39"/>
    <mergeCell ref="B25:C25"/>
    <mergeCell ref="A13:A16"/>
    <mergeCell ref="B13:B16"/>
    <mergeCell ref="C13:C16"/>
    <mergeCell ref="D13:G13"/>
    <mergeCell ref="A18:H18"/>
    <mergeCell ref="B20:C20"/>
    <mergeCell ref="A21:H21"/>
    <mergeCell ref="B22:C22"/>
    <mergeCell ref="A23:H23"/>
    <mergeCell ref="H13:H16"/>
    <mergeCell ref="D14:D16"/>
    <mergeCell ref="E14:E16"/>
    <mergeCell ref="F14:F16"/>
    <mergeCell ref="G14:G16"/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</mergeCells>
  <pageMargins left="0.43307086614173229" right="0.23622047244094491" top="0.51181102362204722" bottom="0.43307086614173229" header="0.31496062992125984" footer="0.31496062992125984"/>
  <pageSetup paperSize="9" scale="91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58485-264A-4621-A4EB-FE2BD114CC6B}">
  <sheetPr>
    <pageSetUpPr fitToPage="1"/>
  </sheetPr>
  <dimension ref="A1:I29"/>
  <sheetViews>
    <sheetView tabSelected="1" showOutlineSymbols="0" showWhiteSpace="0" zoomScale="70" zoomScaleNormal="70" zoomScaleSheetLayoutView="85" workbookViewId="0">
      <selection activeCell="W39" sqref="W39"/>
    </sheetView>
  </sheetViews>
  <sheetFormatPr defaultRowHeight="15.75" x14ac:dyDescent="0.25"/>
  <cols>
    <col min="1" max="1" width="18.42578125" style="185" customWidth="1"/>
    <col min="2" max="2" width="28.5703125" style="185" bestFit="1" customWidth="1"/>
    <col min="3" max="3" width="68.5703125" style="185" bestFit="1" customWidth="1"/>
    <col min="4" max="4" width="19" style="185" customWidth="1"/>
    <col min="5" max="6" width="17.140625" style="185" bestFit="1" customWidth="1"/>
    <col min="7" max="7" width="19.85546875" style="185" customWidth="1"/>
    <col min="8" max="8" width="19" style="185" customWidth="1"/>
    <col min="9" max="16384" width="9.140625" style="185"/>
  </cols>
  <sheetData>
    <row r="1" spans="1:9" x14ac:dyDescent="0.25">
      <c r="A1" s="183"/>
      <c r="B1" s="184"/>
      <c r="C1" s="183"/>
      <c r="D1" s="183"/>
      <c r="E1" s="183"/>
      <c r="F1" s="183"/>
      <c r="G1" s="183"/>
      <c r="H1" s="183"/>
    </row>
    <row r="2" spans="1:9" x14ac:dyDescent="0.25">
      <c r="A2" s="184" t="s">
        <v>106</v>
      </c>
      <c r="B2" s="186"/>
    </row>
    <row r="3" spans="1:9" ht="33.75" customHeight="1" x14ac:dyDescent="0.25">
      <c r="A3" s="187"/>
      <c r="B3" s="188" t="s">
        <v>409</v>
      </c>
      <c r="C3" s="328" t="s">
        <v>425</v>
      </c>
      <c r="D3" s="329"/>
      <c r="E3" s="329"/>
      <c r="F3" s="329"/>
      <c r="G3" s="329"/>
      <c r="H3" s="329"/>
    </row>
    <row r="4" spans="1:9" x14ac:dyDescent="0.25">
      <c r="A4" s="184" t="s">
        <v>106</v>
      </c>
      <c r="B4" s="186"/>
    </row>
    <row r="5" spans="1:9" x14ac:dyDescent="0.25">
      <c r="A5" s="184" t="s">
        <v>106</v>
      </c>
      <c r="B5" s="186"/>
    </row>
    <row r="6" spans="1:9" x14ac:dyDescent="0.25">
      <c r="A6" s="183"/>
      <c r="B6" s="184"/>
      <c r="C6" s="183" t="s">
        <v>426</v>
      </c>
      <c r="D6" s="183"/>
      <c r="E6" s="183"/>
      <c r="F6" s="183"/>
      <c r="G6" s="183"/>
      <c r="H6" s="183"/>
    </row>
    <row r="7" spans="1:9" x14ac:dyDescent="0.25">
      <c r="A7" s="184" t="s">
        <v>106</v>
      </c>
      <c r="B7" s="186"/>
    </row>
    <row r="8" spans="1:9" x14ac:dyDescent="0.25">
      <c r="A8" s="187"/>
      <c r="B8" s="188" t="s">
        <v>411</v>
      </c>
      <c r="C8" s="187" t="s">
        <v>427</v>
      </c>
      <c r="D8" s="187"/>
      <c r="E8" s="187"/>
      <c r="F8" s="187"/>
      <c r="G8" s="187"/>
      <c r="H8" s="187"/>
    </row>
    <row r="9" spans="1:9" x14ac:dyDescent="0.25">
      <c r="A9" s="184" t="s">
        <v>106</v>
      </c>
      <c r="B9" s="186"/>
    </row>
    <row r="10" spans="1:9" x14ac:dyDescent="0.25">
      <c r="A10" s="184" t="s">
        <v>106</v>
      </c>
    </row>
    <row r="11" spans="1:9" x14ac:dyDescent="0.25">
      <c r="A11" s="188" t="s">
        <v>413</v>
      </c>
      <c r="B11" s="188"/>
      <c r="C11" s="188"/>
      <c r="D11" s="188"/>
      <c r="E11" s="188"/>
      <c r="F11" s="188"/>
      <c r="G11" s="188"/>
      <c r="H11" s="188"/>
    </row>
    <row r="12" spans="1:9" x14ac:dyDescent="0.25">
      <c r="A12" s="330" t="s">
        <v>84</v>
      </c>
      <c r="B12" s="330" t="s">
        <v>127</v>
      </c>
      <c r="C12" s="330" t="s">
        <v>414</v>
      </c>
      <c r="D12" s="330" t="s">
        <v>415</v>
      </c>
      <c r="E12" s="330" t="s">
        <v>106</v>
      </c>
      <c r="F12" s="330" t="s">
        <v>106</v>
      </c>
      <c r="G12" s="330" t="s">
        <v>106</v>
      </c>
      <c r="H12" s="330" t="s">
        <v>106</v>
      </c>
    </row>
    <row r="13" spans="1:9" ht="31.5" x14ac:dyDescent="0.25">
      <c r="A13" s="330" t="s">
        <v>106</v>
      </c>
      <c r="B13" s="330" t="s">
        <v>106</v>
      </c>
      <c r="C13" s="330" t="s">
        <v>106</v>
      </c>
      <c r="D13" s="285" t="s">
        <v>416</v>
      </c>
      <c r="E13" s="285" t="s">
        <v>2</v>
      </c>
      <c r="F13" s="285" t="s">
        <v>124</v>
      </c>
      <c r="G13" s="285" t="s">
        <v>126</v>
      </c>
      <c r="H13" s="285" t="s">
        <v>136</v>
      </c>
    </row>
    <row r="14" spans="1:9" x14ac:dyDescent="0.25">
      <c r="A14" s="285">
        <v>1</v>
      </c>
      <c r="B14" s="285">
        <v>2</v>
      </c>
      <c r="C14" s="285">
        <v>3</v>
      </c>
      <c r="D14" s="285">
        <v>4</v>
      </c>
      <c r="E14" s="285">
        <v>5</v>
      </c>
      <c r="F14" s="285">
        <v>6</v>
      </c>
      <c r="G14" s="285">
        <v>7</v>
      </c>
      <c r="H14" s="285">
        <v>8</v>
      </c>
      <c r="I14" s="207"/>
    </row>
    <row r="15" spans="1:9" x14ac:dyDescent="0.25">
      <c r="A15" s="285"/>
      <c r="B15" s="41" t="s">
        <v>60</v>
      </c>
      <c r="C15" s="41" t="s">
        <v>51</v>
      </c>
      <c r="D15" s="285"/>
      <c r="E15" s="285"/>
      <c r="F15" s="285"/>
      <c r="G15" s="204">
        <f>'09-01-01'!N92*I15</f>
        <v>160404.16</v>
      </c>
      <c r="H15" s="191">
        <f t="shared" ref="H15" si="0">SUM(D15:G15)</f>
        <v>160404.16</v>
      </c>
      <c r="I15" s="207">
        <f>'ОСР 02-01 (2028)'!I15+'ОСР 02-01 (2028)'!I16</f>
        <v>2</v>
      </c>
    </row>
    <row r="16" spans="1:9" s="197" customFormat="1" x14ac:dyDescent="0.25">
      <c r="A16" s="193"/>
      <c r="B16" s="194"/>
      <c r="C16" s="194" t="s">
        <v>420</v>
      </c>
      <c r="D16" s="195">
        <f>SUM(D15:D15)</f>
        <v>0</v>
      </c>
      <c r="E16" s="195">
        <f>SUM(E15:E15)</f>
        <v>0</v>
      </c>
      <c r="F16" s="195">
        <f>SUM(F15:F15)</f>
        <v>0</v>
      </c>
      <c r="G16" s="195">
        <f>SUM(G15:G15)</f>
        <v>160404.16</v>
      </c>
      <c r="H16" s="196">
        <f t="shared" ref="H16:H18" si="1">SUM(D16:G16)</f>
        <v>160404.16</v>
      </c>
      <c r="I16" s="208"/>
    </row>
    <row r="17" spans="1:8" x14ac:dyDescent="0.25">
      <c r="A17" s="285"/>
      <c r="B17" s="198"/>
      <c r="C17" s="198"/>
      <c r="D17" s="199"/>
      <c r="E17" s="199"/>
      <c r="F17" s="199"/>
      <c r="G17" s="199"/>
      <c r="H17" s="191">
        <f t="shared" si="1"/>
        <v>0</v>
      </c>
    </row>
    <row r="18" spans="1:8" s="197" customFormat="1" x14ac:dyDescent="0.25">
      <c r="A18" s="193"/>
      <c r="B18" s="194"/>
      <c r="C18" s="194" t="s">
        <v>421</v>
      </c>
      <c r="D18" s="195">
        <f>D16</f>
        <v>0</v>
      </c>
      <c r="E18" s="195">
        <f>E16</f>
        <v>0</v>
      </c>
      <c r="F18" s="195">
        <f>F16</f>
        <v>0</v>
      </c>
      <c r="G18" s="195">
        <f>G16</f>
        <v>160404.16</v>
      </c>
      <c r="H18" s="196">
        <f t="shared" si="1"/>
        <v>160404.16</v>
      </c>
    </row>
    <row r="19" spans="1:8" s="203" customFormat="1" x14ac:dyDescent="0.25">
      <c r="A19" s="200"/>
      <c r="B19" s="201"/>
      <c r="C19" s="201" t="s">
        <v>117</v>
      </c>
      <c r="D19" s="202"/>
      <c r="E19" s="202"/>
      <c r="F19" s="202"/>
      <c r="G19" s="202"/>
      <c r="H19" s="202"/>
    </row>
    <row r="20" spans="1:8" x14ac:dyDescent="0.25">
      <c r="A20" s="285"/>
      <c r="B20" s="194"/>
      <c r="C20" s="198" t="s">
        <v>142</v>
      </c>
      <c r="D20" s="191"/>
      <c r="E20" s="191"/>
      <c r="F20" s="191"/>
      <c r="G20" s="191"/>
      <c r="H20" s="199">
        <f>SUM(D20:G20)</f>
        <v>0</v>
      </c>
    </row>
    <row r="21" spans="1:8" x14ac:dyDescent="0.25">
      <c r="A21" s="285"/>
      <c r="B21" s="194"/>
      <c r="C21" s="198" t="s">
        <v>143</v>
      </c>
      <c r="D21" s="191"/>
      <c r="E21" s="191"/>
      <c r="F21" s="191"/>
      <c r="G21" s="191"/>
      <c r="H21" s="199">
        <f t="shared" ref="H21:H25" si="2">SUM(D21:G21)</f>
        <v>0</v>
      </c>
    </row>
    <row r="22" spans="1:8" x14ac:dyDescent="0.25">
      <c r="A22" s="285"/>
      <c r="B22" s="194"/>
      <c r="C22" s="198" t="s">
        <v>417</v>
      </c>
      <c r="D22" s="191"/>
      <c r="E22" s="191"/>
      <c r="F22" s="191"/>
      <c r="G22" s="191"/>
      <c r="H22" s="199">
        <f t="shared" si="2"/>
        <v>0</v>
      </c>
    </row>
    <row r="23" spans="1:8" x14ac:dyDescent="0.25">
      <c r="A23" s="285"/>
      <c r="B23" s="194"/>
      <c r="C23" s="198" t="s">
        <v>418</v>
      </c>
      <c r="D23" s="191"/>
      <c r="E23" s="191"/>
      <c r="F23" s="191"/>
      <c r="G23" s="191"/>
      <c r="H23" s="199">
        <f t="shared" si="2"/>
        <v>0</v>
      </c>
    </row>
    <row r="24" spans="1:8" x14ac:dyDescent="0.25">
      <c r="A24" s="285"/>
      <c r="B24" s="194"/>
      <c r="C24" s="198" t="s">
        <v>419</v>
      </c>
      <c r="D24" s="191"/>
      <c r="E24" s="191"/>
      <c r="F24" s="191"/>
      <c r="G24" s="191"/>
      <c r="H24" s="199">
        <f t="shared" si="2"/>
        <v>0</v>
      </c>
    </row>
    <row r="25" spans="1:8" x14ac:dyDescent="0.25">
      <c r="A25" s="285"/>
      <c r="B25" s="194"/>
      <c r="C25" s="198" t="s">
        <v>422</v>
      </c>
      <c r="D25" s="191"/>
      <c r="E25" s="191"/>
      <c r="F25" s="191"/>
      <c r="G25" s="191"/>
      <c r="H25" s="199">
        <f t="shared" si="2"/>
        <v>0</v>
      </c>
    </row>
    <row r="26" spans="1:8" x14ac:dyDescent="0.25">
      <c r="A26" s="285"/>
      <c r="B26" s="194"/>
      <c r="C26" s="198" t="s">
        <v>423</v>
      </c>
      <c r="D26" s="191"/>
      <c r="E26" s="191"/>
      <c r="F26" s="191"/>
      <c r="G26" s="191"/>
      <c r="H26" s="199">
        <f>H16</f>
        <v>160404.16</v>
      </c>
    </row>
    <row r="28" spans="1:8" x14ac:dyDescent="0.25">
      <c r="B28" s="185" t="s">
        <v>98</v>
      </c>
    </row>
    <row r="29" spans="1:8" x14ac:dyDescent="0.25">
      <c r="B29" s="185" t="s">
        <v>424</v>
      </c>
    </row>
  </sheetData>
  <mergeCells count="5">
    <mergeCell ref="C3:H3"/>
    <mergeCell ref="A12:A13"/>
    <mergeCell ref="B12:B13"/>
    <mergeCell ref="C12:C13"/>
    <mergeCell ref="D12:H12"/>
  </mergeCells>
  <pageMargins left="0.75" right="0.75" top="1" bottom="1" header="0.5" footer="0.5"/>
  <pageSetup paperSize="9" scale="6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C04C1-3382-4E23-96A2-8B8E8F4BFCDF}">
  <sheetPr>
    <tabColor rgb="FFFFC000"/>
    <pageSetUpPr fitToPage="1"/>
  </sheetPr>
  <dimension ref="A1:AU236"/>
  <sheetViews>
    <sheetView topLeftCell="A199" workbookViewId="0">
      <selection activeCell="G13" sqref="G13:N13"/>
    </sheetView>
  </sheetViews>
  <sheetFormatPr defaultColWidth="9.140625" defaultRowHeight="10.5" customHeight="1" x14ac:dyDescent="0.2"/>
  <cols>
    <col min="1" max="1" width="8.85546875" style="157" customWidth="1"/>
    <col min="2" max="2" width="20.140625" style="94" customWidth="1"/>
    <col min="3" max="4" width="10.42578125" style="94" customWidth="1"/>
    <col min="5" max="5" width="13.28515625" style="94" customWidth="1"/>
    <col min="6" max="6" width="8.5703125" style="94" customWidth="1"/>
    <col min="7" max="7" width="7.85546875" style="94" customWidth="1"/>
    <col min="8" max="8" width="8.42578125" style="94" customWidth="1"/>
    <col min="9" max="9" width="12" style="94" customWidth="1"/>
    <col min="10" max="10" width="12.28515625" style="94" customWidth="1"/>
    <col min="11" max="11" width="8.5703125" style="94" customWidth="1"/>
    <col min="12" max="12" width="12" style="94" customWidth="1"/>
    <col min="13" max="13" width="7.85546875" style="94" customWidth="1"/>
    <col min="14" max="14" width="13.28515625" style="94" customWidth="1"/>
    <col min="15" max="15" width="1.140625" style="94" hidden="1" customWidth="1"/>
    <col min="16" max="16" width="73.85546875" style="94" hidden="1" customWidth="1"/>
    <col min="17" max="17" width="83.42578125" style="94" hidden="1" customWidth="1"/>
    <col min="18" max="24" width="9.140625" style="94"/>
    <col min="25" max="25" width="49.85546875" style="95" hidden="1" customWidth="1"/>
    <col min="26" max="26" width="54" style="95" hidden="1" customWidth="1"/>
    <col min="27" max="32" width="82.28515625" style="95" hidden="1" customWidth="1"/>
    <col min="33" max="36" width="154" style="95" hidden="1" customWidth="1"/>
    <col min="37" max="41" width="34.140625" style="95" hidden="1" customWidth="1"/>
    <col min="42" max="42" width="125" style="95" hidden="1" customWidth="1"/>
    <col min="43" max="43" width="91.85546875" style="95" hidden="1" customWidth="1"/>
    <col min="44" max="44" width="125" style="95" hidden="1" customWidth="1"/>
    <col min="45" max="47" width="91.85546875" style="95" hidden="1" customWidth="1"/>
    <col min="48" max="16384" width="9.140625" style="94"/>
  </cols>
  <sheetData>
    <row r="1" spans="1:31" s="159" customFormat="1" ht="15" x14ac:dyDescent="0.25"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217" t="s">
        <v>102</v>
      </c>
    </row>
    <row r="2" spans="1:31" s="159" customFormat="1" ht="10.5" customHeight="1" x14ac:dyDescent="0.25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7" t="s">
        <v>437</v>
      </c>
    </row>
    <row r="3" spans="1:31" s="159" customFormat="1" ht="8.25" customHeight="1" x14ac:dyDescent="0.25">
      <c r="A3" s="218"/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7"/>
    </row>
    <row r="4" spans="1:31" s="159" customFormat="1" ht="14.25" customHeight="1" x14ac:dyDescent="0.25">
      <c r="A4" s="358" t="s">
        <v>438</v>
      </c>
      <c r="B4" s="358"/>
      <c r="C4" s="358"/>
      <c r="D4" s="219"/>
      <c r="E4" s="218"/>
      <c r="F4" s="218"/>
      <c r="G4" s="218"/>
      <c r="H4" s="218"/>
      <c r="I4" s="218"/>
      <c r="J4" s="157"/>
      <c r="K4" s="358" t="s">
        <v>439</v>
      </c>
      <c r="L4" s="358"/>
      <c r="M4" s="358"/>
      <c r="N4" s="358"/>
    </row>
    <row r="5" spans="1:31" s="159" customFormat="1" ht="12" customHeight="1" x14ac:dyDescent="0.25">
      <c r="A5" s="359"/>
      <c r="B5" s="359"/>
      <c r="C5" s="359"/>
      <c r="D5" s="359"/>
      <c r="E5" s="220"/>
      <c r="F5" s="218"/>
      <c r="G5" s="218"/>
      <c r="H5" s="218"/>
      <c r="I5" s="218"/>
      <c r="J5" s="360"/>
      <c r="K5" s="360"/>
      <c r="L5" s="360"/>
      <c r="M5" s="360"/>
      <c r="N5" s="360"/>
    </row>
    <row r="6" spans="1:31" s="159" customFormat="1" ht="15" x14ac:dyDescent="0.25">
      <c r="A6" s="335"/>
      <c r="B6" s="335"/>
      <c r="C6" s="335"/>
      <c r="D6" s="335"/>
      <c r="E6" s="218"/>
      <c r="F6" s="218"/>
      <c r="G6" s="218"/>
      <c r="H6" s="218"/>
      <c r="I6" s="218"/>
      <c r="J6" s="335"/>
      <c r="K6" s="335"/>
      <c r="L6" s="335"/>
      <c r="M6" s="335"/>
      <c r="N6" s="335"/>
      <c r="Y6" s="95" t="s">
        <v>106</v>
      </c>
      <c r="Z6" s="95" t="s">
        <v>106</v>
      </c>
    </row>
    <row r="7" spans="1:31" s="159" customFormat="1" ht="17.25" customHeight="1" x14ac:dyDescent="0.25">
      <c r="A7" s="221"/>
      <c r="B7" s="96"/>
      <c r="C7" s="98"/>
      <c r="D7" s="220"/>
      <c r="E7" s="218"/>
      <c r="F7" s="218"/>
      <c r="G7" s="218"/>
      <c r="H7" s="218"/>
      <c r="I7" s="218"/>
      <c r="J7" s="221"/>
      <c r="K7" s="221"/>
      <c r="L7" s="221"/>
      <c r="M7" s="221"/>
      <c r="N7" s="98"/>
    </row>
    <row r="8" spans="1:31" s="159" customFormat="1" ht="16.5" customHeight="1" x14ac:dyDescent="0.25">
      <c r="A8" s="157" t="s">
        <v>440</v>
      </c>
      <c r="B8" s="222"/>
      <c r="C8" s="222"/>
      <c r="D8" s="222"/>
      <c r="E8" s="218"/>
      <c r="F8" s="218"/>
      <c r="G8" s="218"/>
      <c r="H8" s="218"/>
      <c r="I8" s="218"/>
      <c r="J8" s="157"/>
      <c r="K8" s="157"/>
      <c r="L8" s="222"/>
      <c r="M8" s="222"/>
      <c r="N8" s="99" t="s">
        <v>440</v>
      </c>
    </row>
    <row r="9" spans="1:31" s="159" customFormat="1" ht="15.75" customHeight="1" x14ac:dyDescent="0.25">
      <c r="A9" s="218"/>
      <c r="B9" s="218"/>
      <c r="C9" s="218"/>
      <c r="D9" s="218"/>
      <c r="E9" s="218"/>
      <c r="F9" s="223"/>
      <c r="G9" s="218"/>
      <c r="H9" s="218"/>
      <c r="I9" s="218"/>
      <c r="J9" s="218"/>
      <c r="K9" s="218"/>
      <c r="L9" s="218"/>
      <c r="M9" s="218"/>
      <c r="N9" s="218"/>
    </row>
    <row r="10" spans="1:31" s="159" customFormat="1" ht="2.25" customHeight="1" x14ac:dyDescent="0.25">
      <c r="A10" s="224"/>
      <c r="B10" s="222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</row>
    <row r="11" spans="1:31" s="159" customFormat="1" ht="14.25" customHeight="1" x14ac:dyDescent="0.25">
      <c r="A11" s="224" t="s">
        <v>105</v>
      </c>
      <c r="B11" s="222"/>
      <c r="C11" s="218"/>
      <c r="E11" s="218"/>
      <c r="F11" s="218"/>
      <c r="G11" s="346" t="s">
        <v>441</v>
      </c>
      <c r="H11" s="346"/>
      <c r="I11" s="346"/>
      <c r="J11" s="346"/>
      <c r="K11" s="346"/>
      <c r="L11" s="346"/>
      <c r="M11" s="346"/>
      <c r="N11" s="346"/>
    </row>
    <row r="12" spans="1:31" s="159" customFormat="1" ht="67.5" customHeight="1" x14ac:dyDescent="0.25">
      <c r="A12" s="224" t="s">
        <v>103</v>
      </c>
      <c r="B12" s="222"/>
      <c r="C12" s="218"/>
      <c r="E12" s="225"/>
      <c r="F12" s="225"/>
      <c r="G12" s="355" t="s">
        <v>104</v>
      </c>
      <c r="H12" s="355"/>
      <c r="I12" s="355"/>
      <c r="J12" s="355"/>
      <c r="K12" s="355"/>
      <c r="L12" s="355"/>
      <c r="M12" s="355"/>
      <c r="N12" s="355"/>
      <c r="AA12" s="226" t="s">
        <v>104</v>
      </c>
    </row>
    <row r="13" spans="1:31" s="159" customFormat="1" ht="22.5" customHeight="1" x14ac:dyDescent="0.25">
      <c r="A13" s="356" t="s">
        <v>442</v>
      </c>
      <c r="B13" s="356"/>
      <c r="C13" s="356"/>
      <c r="D13" s="356"/>
      <c r="E13" s="356"/>
      <c r="F13" s="356"/>
      <c r="G13" s="355"/>
      <c r="H13" s="355"/>
      <c r="I13" s="355"/>
      <c r="J13" s="355"/>
      <c r="K13" s="355"/>
      <c r="L13" s="355"/>
      <c r="M13" s="355"/>
      <c r="N13" s="355"/>
      <c r="P13" s="227" t="s">
        <v>442</v>
      </c>
      <c r="Q13" s="228"/>
      <c r="R13" s="226"/>
      <c r="S13" s="226"/>
      <c r="T13" s="226"/>
      <c r="U13" s="226"/>
      <c r="V13" s="226"/>
      <c r="W13" s="226"/>
      <c r="X13" s="226"/>
      <c r="AB13" s="226" t="s">
        <v>106</v>
      </c>
    </row>
    <row r="14" spans="1:31" s="159" customFormat="1" ht="67.5" customHeight="1" x14ac:dyDescent="0.25">
      <c r="A14" s="357" t="s">
        <v>443</v>
      </c>
      <c r="B14" s="357"/>
      <c r="C14" s="357"/>
      <c r="D14" s="357"/>
      <c r="E14" s="357"/>
      <c r="F14" s="357"/>
      <c r="G14" s="355"/>
      <c r="H14" s="355"/>
      <c r="I14" s="355"/>
      <c r="J14" s="355"/>
      <c r="K14" s="355"/>
      <c r="L14" s="355"/>
      <c r="M14" s="355"/>
      <c r="N14" s="355"/>
      <c r="P14" s="227" t="s">
        <v>443</v>
      </c>
      <c r="Q14" s="228"/>
      <c r="R14" s="226"/>
      <c r="S14" s="226"/>
      <c r="T14" s="226"/>
      <c r="U14" s="226"/>
      <c r="V14" s="226"/>
      <c r="W14" s="226"/>
      <c r="X14" s="226"/>
      <c r="AC14" s="226" t="s">
        <v>106</v>
      </c>
    </row>
    <row r="15" spans="1:31" s="159" customFormat="1" ht="33.75" customHeight="1" x14ac:dyDescent="0.25">
      <c r="A15" s="356" t="s">
        <v>444</v>
      </c>
      <c r="B15" s="356"/>
      <c r="C15" s="356"/>
      <c r="D15" s="356"/>
      <c r="E15" s="356"/>
      <c r="F15" s="356"/>
      <c r="G15" s="355"/>
      <c r="H15" s="355"/>
      <c r="I15" s="355"/>
      <c r="J15" s="355"/>
      <c r="K15" s="355"/>
      <c r="L15" s="355"/>
      <c r="M15" s="355"/>
      <c r="N15" s="355"/>
      <c r="P15" s="227" t="s">
        <v>444</v>
      </c>
      <c r="Q15" s="228"/>
      <c r="R15" s="226"/>
      <c r="S15" s="226"/>
      <c r="T15" s="226"/>
      <c r="U15" s="226"/>
      <c r="V15" s="226"/>
      <c r="W15" s="226"/>
      <c r="X15" s="226"/>
      <c r="AD15" s="226" t="s">
        <v>106</v>
      </c>
    </row>
    <row r="16" spans="1:31" s="159" customFormat="1" ht="11.25" customHeight="1" x14ac:dyDescent="0.25">
      <c r="A16" s="354" t="s">
        <v>445</v>
      </c>
      <c r="B16" s="354"/>
      <c r="C16" s="354"/>
      <c r="D16" s="354"/>
      <c r="E16" s="354"/>
      <c r="F16" s="354"/>
      <c r="G16" s="355"/>
      <c r="H16" s="355"/>
      <c r="I16" s="355"/>
      <c r="J16" s="355"/>
      <c r="K16" s="355"/>
      <c r="L16" s="355"/>
      <c r="M16" s="355"/>
      <c r="N16" s="355"/>
      <c r="P16" s="229"/>
      <c r="Q16" s="229"/>
      <c r="AE16" s="226" t="s">
        <v>106</v>
      </c>
    </row>
    <row r="17" spans="1:35" s="159" customFormat="1" ht="15" x14ac:dyDescent="0.25">
      <c r="A17" s="354" t="s">
        <v>446</v>
      </c>
      <c r="B17" s="354"/>
      <c r="C17" s="354"/>
      <c r="D17" s="354"/>
      <c r="E17" s="354"/>
      <c r="F17" s="354"/>
      <c r="G17" s="355"/>
      <c r="H17" s="355"/>
      <c r="I17" s="355"/>
      <c r="J17" s="355"/>
      <c r="K17" s="355"/>
      <c r="L17" s="355"/>
      <c r="M17" s="355"/>
      <c r="N17" s="355"/>
      <c r="AF17" s="226" t="s">
        <v>106</v>
      </c>
    </row>
    <row r="18" spans="1:35" s="159" customFormat="1" ht="8.25" customHeight="1" x14ac:dyDescent="0.25">
      <c r="A18" s="230"/>
      <c r="B18" s="218"/>
      <c r="C18" s="218"/>
      <c r="D18" s="218"/>
      <c r="E18" s="218"/>
      <c r="F18" s="222"/>
      <c r="G18" s="222"/>
      <c r="H18" s="222"/>
      <c r="I18" s="222"/>
      <c r="J18" s="222"/>
      <c r="K18" s="222"/>
      <c r="L18" s="222"/>
      <c r="M18" s="222"/>
      <c r="N18" s="222"/>
    </row>
    <row r="19" spans="1:35" s="159" customFormat="1" ht="15" x14ac:dyDescent="0.25">
      <c r="A19" s="350" t="s">
        <v>430</v>
      </c>
      <c r="B19" s="350"/>
      <c r="C19" s="350"/>
      <c r="D19" s="350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AG19" s="226" t="s">
        <v>430</v>
      </c>
    </row>
    <row r="20" spans="1:35" s="159" customFormat="1" ht="15" x14ac:dyDescent="0.25">
      <c r="A20" s="351" t="s">
        <v>0</v>
      </c>
      <c r="B20" s="351"/>
      <c r="C20" s="351"/>
      <c r="D20" s="351"/>
      <c r="E20" s="351"/>
      <c r="F20" s="351"/>
      <c r="G20" s="351"/>
      <c r="H20" s="351"/>
      <c r="I20" s="351"/>
      <c r="J20" s="351"/>
      <c r="K20" s="351"/>
      <c r="L20" s="351"/>
      <c r="M20" s="351"/>
      <c r="N20" s="351"/>
    </row>
    <row r="21" spans="1:35" s="159" customFormat="1" ht="8.25" customHeight="1" x14ac:dyDescent="0.25">
      <c r="A21" s="231"/>
      <c r="B21" s="231"/>
      <c r="C21" s="231"/>
      <c r="D21" s="231"/>
      <c r="E21" s="231"/>
      <c r="F21" s="231"/>
      <c r="G21" s="231"/>
      <c r="H21" s="231"/>
      <c r="I21" s="231"/>
      <c r="J21" s="231"/>
      <c r="K21" s="231"/>
      <c r="L21" s="231"/>
      <c r="M21" s="231"/>
      <c r="N21" s="231"/>
    </row>
    <row r="22" spans="1:35" s="159" customFormat="1" ht="15" x14ac:dyDescent="0.25">
      <c r="A22" s="350" t="s">
        <v>447</v>
      </c>
      <c r="B22" s="350"/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350"/>
      <c r="N22" s="350"/>
      <c r="AH22" s="226" t="s">
        <v>447</v>
      </c>
    </row>
    <row r="23" spans="1:35" s="159" customFormat="1" ht="15" x14ac:dyDescent="0.25">
      <c r="A23" s="351" t="s">
        <v>107</v>
      </c>
      <c r="B23" s="351"/>
      <c r="C23" s="351"/>
      <c r="D23" s="351"/>
      <c r="E23" s="351"/>
      <c r="F23" s="351"/>
      <c r="G23" s="351"/>
      <c r="H23" s="351"/>
      <c r="I23" s="351"/>
      <c r="J23" s="351"/>
      <c r="K23" s="351"/>
      <c r="L23" s="351"/>
      <c r="M23" s="351"/>
      <c r="N23" s="351"/>
    </row>
    <row r="24" spans="1:35" s="159" customFormat="1" ht="24" customHeight="1" x14ac:dyDescent="0.25">
      <c r="A24" s="352" t="s">
        <v>108</v>
      </c>
      <c r="B24" s="352"/>
      <c r="C24" s="352"/>
      <c r="D24" s="352"/>
      <c r="E24" s="352"/>
      <c r="F24" s="352"/>
      <c r="G24" s="352"/>
      <c r="H24" s="352"/>
      <c r="I24" s="352"/>
      <c r="J24" s="352"/>
      <c r="K24" s="352"/>
      <c r="L24" s="352"/>
      <c r="M24" s="352"/>
      <c r="N24" s="352"/>
    </row>
    <row r="25" spans="1:35" s="159" customFormat="1" ht="8.25" customHeight="1" x14ac:dyDescent="0.25">
      <c r="A25" s="232"/>
      <c r="B25" s="232"/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</row>
    <row r="26" spans="1:35" s="159" customFormat="1" ht="15" x14ac:dyDescent="0.25">
      <c r="A26" s="353" t="s">
        <v>57</v>
      </c>
      <c r="B26" s="353"/>
      <c r="C26" s="353"/>
      <c r="D26" s="353"/>
      <c r="E26" s="353"/>
      <c r="F26" s="353"/>
      <c r="G26" s="353"/>
      <c r="H26" s="353"/>
      <c r="I26" s="353"/>
      <c r="J26" s="353"/>
      <c r="K26" s="353"/>
      <c r="L26" s="353"/>
      <c r="M26" s="353"/>
      <c r="N26" s="353"/>
      <c r="AI26" s="226" t="s">
        <v>57</v>
      </c>
    </row>
    <row r="27" spans="1:35" s="159" customFormat="1" ht="13.5" customHeight="1" x14ac:dyDescent="0.25">
      <c r="A27" s="351" t="s">
        <v>448</v>
      </c>
      <c r="B27" s="351"/>
      <c r="C27" s="351"/>
      <c r="D27" s="351"/>
      <c r="E27" s="351"/>
      <c r="F27" s="351"/>
      <c r="G27" s="351"/>
      <c r="H27" s="351"/>
      <c r="I27" s="351"/>
      <c r="J27" s="351"/>
      <c r="K27" s="351"/>
      <c r="L27" s="351"/>
      <c r="M27" s="351"/>
      <c r="N27" s="351"/>
    </row>
    <row r="28" spans="1:35" s="159" customFormat="1" ht="15" customHeight="1" x14ac:dyDescent="0.25">
      <c r="A28" s="218" t="s">
        <v>109</v>
      </c>
      <c r="B28" s="233" t="s">
        <v>110</v>
      </c>
      <c r="C28" s="157" t="s">
        <v>111</v>
      </c>
      <c r="D28" s="157"/>
      <c r="E28" s="157"/>
      <c r="F28" s="225"/>
      <c r="G28" s="225"/>
      <c r="H28" s="225"/>
      <c r="I28" s="225"/>
      <c r="J28" s="225"/>
      <c r="K28" s="225"/>
      <c r="L28" s="225"/>
      <c r="M28" s="225"/>
      <c r="N28" s="225"/>
    </row>
    <row r="29" spans="1:35" s="159" customFormat="1" ht="18" customHeight="1" x14ac:dyDescent="0.25">
      <c r="A29" s="218" t="s">
        <v>112</v>
      </c>
      <c r="B29" s="346"/>
      <c r="C29" s="346"/>
      <c r="D29" s="346"/>
      <c r="E29" s="346"/>
      <c r="F29" s="346"/>
      <c r="G29" s="225"/>
      <c r="H29" s="225"/>
      <c r="I29" s="225"/>
      <c r="J29" s="225"/>
      <c r="K29" s="225"/>
      <c r="L29" s="225"/>
      <c r="M29" s="225"/>
      <c r="N29" s="225"/>
    </row>
    <row r="30" spans="1:35" s="159" customFormat="1" ht="15" x14ac:dyDescent="0.25">
      <c r="A30" s="218"/>
      <c r="B30" s="347" t="s">
        <v>113</v>
      </c>
      <c r="C30" s="347"/>
      <c r="D30" s="347"/>
      <c r="E30" s="347"/>
      <c r="F30" s="347"/>
      <c r="G30" s="234"/>
      <c r="H30" s="234"/>
      <c r="I30" s="234"/>
      <c r="J30" s="234"/>
      <c r="K30" s="234"/>
      <c r="L30" s="234"/>
      <c r="M30" s="235"/>
      <c r="N30" s="234"/>
    </row>
    <row r="31" spans="1:35" s="159" customFormat="1" ht="9.75" customHeight="1" x14ac:dyDescent="0.25">
      <c r="A31" s="218"/>
      <c r="B31" s="218"/>
      <c r="C31" s="218"/>
      <c r="D31" s="236"/>
      <c r="E31" s="236"/>
      <c r="F31" s="236"/>
      <c r="G31" s="236"/>
      <c r="H31" s="236"/>
      <c r="I31" s="236"/>
      <c r="J31" s="236"/>
      <c r="K31" s="236"/>
      <c r="L31" s="236"/>
      <c r="M31" s="234"/>
      <c r="N31" s="234"/>
    </row>
    <row r="32" spans="1:35" s="159" customFormat="1" ht="15" x14ac:dyDescent="0.25">
      <c r="A32" s="237" t="s">
        <v>114</v>
      </c>
      <c r="B32" s="218"/>
      <c r="C32" s="218"/>
      <c r="D32" s="238" t="s">
        <v>449</v>
      </c>
      <c r="E32" s="221"/>
      <c r="F32" s="239"/>
      <c r="G32" s="240"/>
      <c r="H32" s="240"/>
      <c r="I32" s="240"/>
      <c r="J32" s="240"/>
      <c r="K32" s="240"/>
      <c r="L32" s="240"/>
      <c r="M32" s="240"/>
      <c r="N32" s="240"/>
    </row>
    <row r="33" spans="1:38" s="159" customFormat="1" ht="9.75" customHeight="1" x14ac:dyDescent="0.25">
      <c r="A33" s="218"/>
      <c r="B33" s="241"/>
      <c r="C33" s="241"/>
      <c r="D33" s="242"/>
      <c r="E33" s="242"/>
      <c r="F33" s="242"/>
      <c r="G33" s="242"/>
      <c r="H33" s="242"/>
      <c r="I33" s="242"/>
      <c r="J33" s="242"/>
      <c r="K33" s="242"/>
      <c r="L33" s="242"/>
      <c r="M33" s="242"/>
      <c r="N33" s="242"/>
    </row>
    <row r="34" spans="1:38" s="159" customFormat="1" ht="12.75" customHeight="1" x14ac:dyDescent="0.25">
      <c r="A34" s="237" t="s">
        <v>115</v>
      </c>
      <c r="B34" s="241"/>
      <c r="C34" s="243">
        <v>109.8</v>
      </c>
      <c r="D34" s="98" t="s">
        <v>450</v>
      </c>
      <c r="E34" s="244" t="s">
        <v>116</v>
      </c>
      <c r="G34" s="241"/>
      <c r="H34" s="241"/>
      <c r="I34" s="241"/>
      <c r="J34" s="241"/>
      <c r="K34" s="241"/>
      <c r="L34" s="245"/>
      <c r="M34" s="245"/>
      <c r="N34" s="241"/>
    </row>
    <row r="35" spans="1:38" s="159" customFormat="1" ht="12.75" customHeight="1" x14ac:dyDescent="0.25">
      <c r="A35" s="218"/>
      <c r="B35" s="246" t="s">
        <v>117</v>
      </c>
      <c r="C35" s="247"/>
      <c r="D35" s="99"/>
      <c r="E35" s="244"/>
      <c r="G35" s="241"/>
    </row>
    <row r="36" spans="1:38" s="159" customFormat="1" ht="12.75" customHeight="1" x14ac:dyDescent="0.25">
      <c r="A36" s="218"/>
      <c r="B36" s="248" t="s">
        <v>118</v>
      </c>
      <c r="C36" s="243">
        <v>0</v>
      </c>
      <c r="D36" s="98" t="s">
        <v>119</v>
      </c>
      <c r="E36" s="244" t="s">
        <v>116</v>
      </c>
      <c r="G36" s="241" t="s">
        <v>120</v>
      </c>
      <c r="I36" s="241"/>
      <c r="J36" s="241"/>
      <c r="K36" s="241"/>
      <c r="L36" s="243">
        <v>11.17</v>
      </c>
      <c r="M36" s="249" t="s">
        <v>121</v>
      </c>
      <c r="N36" s="244" t="s">
        <v>116</v>
      </c>
    </row>
    <row r="37" spans="1:38" s="159" customFormat="1" ht="12.75" customHeight="1" x14ac:dyDescent="0.25">
      <c r="A37" s="218"/>
      <c r="B37" s="248" t="s">
        <v>2</v>
      </c>
      <c r="C37" s="243">
        <v>43.1</v>
      </c>
      <c r="D37" s="100" t="s">
        <v>451</v>
      </c>
      <c r="E37" s="244" t="s">
        <v>116</v>
      </c>
      <c r="G37" s="241" t="s">
        <v>122</v>
      </c>
      <c r="I37" s="241"/>
      <c r="J37" s="241"/>
      <c r="K37" s="241"/>
      <c r="L37" s="348">
        <v>25.66</v>
      </c>
      <c r="M37" s="348"/>
      <c r="N37" s="244" t="s">
        <v>123</v>
      </c>
    </row>
    <row r="38" spans="1:38" s="159" customFormat="1" ht="12.75" customHeight="1" x14ac:dyDescent="0.25">
      <c r="A38" s="218"/>
      <c r="B38" s="248" t="s">
        <v>124</v>
      </c>
      <c r="C38" s="243">
        <v>66.7</v>
      </c>
      <c r="D38" s="100" t="s">
        <v>452</v>
      </c>
      <c r="E38" s="244" t="s">
        <v>116</v>
      </c>
      <c r="G38" s="241" t="s">
        <v>125</v>
      </c>
      <c r="I38" s="241"/>
      <c r="J38" s="241"/>
      <c r="K38" s="241"/>
      <c r="L38" s="348">
        <v>0.77</v>
      </c>
      <c r="M38" s="348"/>
      <c r="N38" s="244" t="s">
        <v>123</v>
      </c>
    </row>
    <row r="39" spans="1:38" s="159" customFormat="1" ht="12.75" customHeight="1" x14ac:dyDescent="0.25">
      <c r="A39" s="218"/>
      <c r="B39" s="248" t="s">
        <v>126</v>
      </c>
      <c r="C39" s="243">
        <v>0</v>
      </c>
      <c r="D39" s="98" t="s">
        <v>119</v>
      </c>
      <c r="E39" s="244" t="s">
        <v>116</v>
      </c>
      <c r="G39" s="241"/>
      <c r="H39" s="241"/>
      <c r="I39" s="241"/>
      <c r="J39" s="241"/>
      <c r="K39" s="241"/>
      <c r="L39" s="349" t="s">
        <v>453</v>
      </c>
      <c r="M39" s="349"/>
      <c r="N39" s="241"/>
    </row>
    <row r="40" spans="1:38" s="159" customFormat="1" ht="9.75" customHeight="1" x14ac:dyDescent="0.25">
      <c r="A40" s="101"/>
    </row>
    <row r="41" spans="1:38" s="159" customFormat="1" ht="36" customHeight="1" x14ac:dyDescent="0.25">
      <c r="A41" s="345" t="s">
        <v>84</v>
      </c>
      <c r="B41" s="343" t="s">
        <v>127</v>
      </c>
      <c r="C41" s="343" t="s">
        <v>128</v>
      </c>
      <c r="D41" s="343"/>
      <c r="E41" s="343"/>
      <c r="F41" s="343" t="s">
        <v>129</v>
      </c>
      <c r="G41" s="343" t="s">
        <v>130</v>
      </c>
      <c r="H41" s="343"/>
      <c r="I41" s="343"/>
      <c r="J41" s="343" t="s">
        <v>454</v>
      </c>
      <c r="K41" s="343"/>
      <c r="L41" s="343"/>
      <c r="M41" s="343" t="s">
        <v>131</v>
      </c>
      <c r="N41" s="343" t="s">
        <v>132</v>
      </c>
    </row>
    <row r="42" spans="1:38" s="159" customFormat="1" ht="11.25" customHeight="1" x14ac:dyDescent="0.25">
      <c r="A42" s="345"/>
      <c r="B42" s="343"/>
      <c r="C42" s="343"/>
      <c r="D42" s="343"/>
      <c r="E42" s="343"/>
      <c r="F42" s="343"/>
      <c r="G42" s="343"/>
      <c r="H42" s="343"/>
      <c r="I42" s="343"/>
      <c r="J42" s="343"/>
      <c r="K42" s="343"/>
      <c r="L42" s="343"/>
      <c r="M42" s="343"/>
      <c r="N42" s="343"/>
    </row>
    <row r="43" spans="1:38" s="159" customFormat="1" ht="34.5" customHeight="1" x14ac:dyDescent="0.25">
      <c r="A43" s="345"/>
      <c r="B43" s="343"/>
      <c r="C43" s="343"/>
      <c r="D43" s="343"/>
      <c r="E43" s="343"/>
      <c r="F43" s="343"/>
      <c r="G43" s="213" t="s">
        <v>133</v>
      </c>
      <c r="H43" s="213" t="s">
        <v>134</v>
      </c>
      <c r="I43" s="213" t="s">
        <v>135</v>
      </c>
      <c r="J43" s="213" t="s">
        <v>133</v>
      </c>
      <c r="K43" s="213" t="s">
        <v>134</v>
      </c>
      <c r="L43" s="213" t="s">
        <v>136</v>
      </c>
      <c r="M43" s="343"/>
      <c r="N43" s="343"/>
    </row>
    <row r="44" spans="1:38" s="159" customFormat="1" ht="15" x14ac:dyDescent="0.25">
      <c r="A44" s="102">
        <v>1</v>
      </c>
      <c r="B44" s="214">
        <v>2</v>
      </c>
      <c r="C44" s="344">
        <v>3</v>
      </c>
      <c r="D44" s="344"/>
      <c r="E44" s="344"/>
      <c r="F44" s="214">
        <v>4</v>
      </c>
      <c r="G44" s="214">
        <v>5</v>
      </c>
      <c r="H44" s="214">
        <v>6</v>
      </c>
      <c r="I44" s="214">
        <v>7</v>
      </c>
      <c r="J44" s="214">
        <v>8</v>
      </c>
      <c r="K44" s="214">
        <v>9</v>
      </c>
      <c r="L44" s="214">
        <v>10</v>
      </c>
      <c r="M44" s="214">
        <v>11</v>
      </c>
      <c r="N44" s="214">
        <v>12</v>
      </c>
      <c r="O44" s="250"/>
      <c r="P44" s="250"/>
      <c r="Q44" s="250"/>
    </row>
    <row r="45" spans="1:38" s="159" customFormat="1" ht="15" x14ac:dyDescent="0.25">
      <c r="A45" s="338" t="s">
        <v>137</v>
      </c>
      <c r="B45" s="339"/>
      <c r="C45" s="339"/>
      <c r="D45" s="339"/>
      <c r="E45" s="339"/>
      <c r="F45" s="339"/>
      <c r="G45" s="339"/>
      <c r="H45" s="339"/>
      <c r="I45" s="339"/>
      <c r="J45" s="339"/>
      <c r="K45" s="339"/>
      <c r="L45" s="339"/>
      <c r="M45" s="339"/>
      <c r="N45" s="340"/>
      <c r="AJ45" s="103" t="s">
        <v>137</v>
      </c>
    </row>
    <row r="46" spans="1:38" s="159" customFormat="1" ht="23.25" x14ac:dyDescent="0.25">
      <c r="A46" s="104" t="s">
        <v>138</v>
      </c>
      <c r="B46" s="251" t="s">
        <v>139</v>
      </c>
      <c r="C46" s="336" t="s">
        <v>140</v>
      </c>
      <c r="D46" s="336"/>
      <c r="E46" s="336"/>
      <c r="F46" s="252" t="s">
        <v>141</v>
      </c>
      <c r="G46" s="105"/>
      <c r="H46" s="105"/>
      <c r="I46" s="106">
        <v>4.6350000000000002E-3</v>
      </c>
      <c r="J46" s="107"/>
      <c r="K46" s="105"/>
      <c r="L46" s="107"/>
      <c r="M46" s="105"/>
      <c r="N46" s="108"/>
      <c r="AJ46" s="103"/>
      <c r="AK46" s="109" t="s">
        <v>140</v>
      </c>
    </row>
    <row r="47" spans="1:38" s="159" customFormat="1" ht="15" x14ac:dyDescent="0.25">
      <c r="A47" s="253"/>
      <c r="B47" s="254" t="s">
        <v>138</v>
      </c>
      <c r="C47" s="335" t="s">
        <v>142</v>
      </c>
      <c r="D47" s="335"/>
      <c r="E47" s="335"/>
      <c r="F47" s="255"/>
      <c r="G47" s="110"/>
      <c r="H47" s="110"/>
      <c r="I47" s="110"/>
      <c r="J47" s="111">
        <v>364.86</v>
      </c>
      <c r="K47" s="110"/>
      <c r="L47" s="111">
        <v>1.69</v>
      </c>
      <c r="M47" s="112">
        <v>42.78</v>
      </c>
      <c r="N47" s="113">
        <v>72.3</v>
      </c>
      <c r="AJ47" s="103"/>
      <c r="AK47" s="109"/>
      <c r="AL47" s="95" t="s">
        <v>142</v>
      </c>
    </row>
    <row r="48" spans="1:38" s="159" customFormat="1" ht="15" x14ac:dyDescent="0.25">
      <c r="A48" s="253"/>
      <c r="B48" s="254" t="s">
        <v>296</v>
      </c>
      <c r="C48" s="335" t="s">
        <v>143</v>
      </c>
      <c r="D48" s="335"/>
      <c r="E48" s="335"/>
      <c r="F48" s="255"/>
      <c r="G48" s="110"/>
      <c r="H48" s="110"/>
      <c r="I48" s="110"/>
      <c r="J48" s="111">
        <v>158.97</v>
      </c>
      <c r="K48" s="110"/>
      <c r="L48" s="111">
        <v>0.74</v>
      </c>
      <c r="M48" s="112">
        <v>14.05</v>
      </c>
      <c r="N48" s="113">
        <v>10.4</v>
      </c>
      <c r="AJ48" s="103"/>
      <c r="AK48" s="109"/>
      <c r="AL48" s="95" t="s">
        <v>143</v>
      </c>
    </row>
    <row r="49" spans="1:41" s="159" customFormat="1" ht="15" x14ac:dyDescent="0.25">
      <c r="A49" s="253"/>
      <c r="B49" s="254" t="s">
        <v>157</v>
      </c>
      <c r="C49" s="335" t="s">
        <v>144</v>
      </c>
      <c r="D49" s="335"/>
      <c r="E49" s="335"/>
      <c r="F49" s="255"/>
      <c r="G49" s="110"/>
      <c r="H49" s="110"/>
      <c r="I49" s="110"/>
      <c r="J49" s="111">
        <v>18.32</v>
      </c>
      <c r="K49" s="110"/>
      <c r="L49" s="111">
        <v>0.08</v>
      </c>
      <c r="M49" s="112">
        <v>42.78</v>
      </c>
      <c r="N49" s="113">
        <v>3.42</v>
      </c>
      <c r="AJ49" s="103"/>
      <c r="AK49" s="109"/>
      <c r="AL49" s="95" t="s">
        <v>144</v>
      </c>
    </row>
    <row r="50" spans="1:41" s="159" customFormat="1" ht="15" x14ac:dyDescent="0.25">
      <c r="A50" s="253"/>
      <c r="B50" s="254" t="s">
        <v>165</v>
      </c>
      <c r="C50" s="335" t="s">
        <v>145</v>
      </c>
      <c r="D50" s="335"/>
      <c r="E50" s="335"/>
      <c r="F50" s="255"/>
      <c r="G50" s="110"/>
      <c r="H50" s="110"/>
      <c r="I50" s="110"/>
      <c r="J50" s="111">
        <v>7.3</v>
      </c>
      <c r="K50" s="110"/>
      <c r="L50" s="111">
        <v>0.03</v>
      </c>
      <c r="M50" s="112">
        <v>8.39</v>
      </c>
      <c r="N50" s="113">
        <v>0.25</v>
      </c>
      <c r="AJ50" s="103"/>
      <c r="AK50" s="109"/>
      <c r="AL50" s="95" t="s">
        <v>145</v>
      </c>
    </row>
    <row r="51" spans="1:41" s="159" customFormat="1" ht="15" x14ac:dyDescent="0.25">
      <c r="A51" s="256"/>
      <c r="B51" s="254"/>
      <c r="C51" s="335" t="s">
        <v>146</v>
      </c>
      <c r="D51" s="335"/>
      <c r="E51" s="335"/>
      <c r="F51" s="255" t="s">
        <v>147</v>
      </c>
      <c r="G51" s="114">
        <v>32.9</v>
      </c>
      <c r="H51" s="110"/>
      <c r="I51" s="117">
        <v>0.1524915</v>
      </c>
      <c r="J51" s="116"/>
      <c r="K51" s="110"/>
      <c r="L51" s="116"/>
      <c r="M51" s="110"/>
      <c r="N51" s="115"/>
      <c r="AJ51" s="103"/>
      <c r="AK51" s="109"/>
      <c r="AM51" s="95" t="s">
        <v>146</v>
      </c>
    </row>
    <row r="52" spans="1:41" s="159" customFormat="1" ht="15" x14ac:dyDescent="0.25">
      <c r="A52" s="256"/>
      <c r="B52" s="254"/>
      <c r="C52" s="335" t="s">
        <v>148</v>
      </c>
      <c r="D52" s="335"/>
      <c r="E52" s="335"/>
      <c r="F52" s="255" t="s">
        <v>147</v>
      </c>
      <c r="G52" s="112">
        <v>1.44</v>
      </c>
      <c r="H52" s="110"/>
      <c r="I52" s="117">
        <v>6.6743999999999996E-3</v>
      </c>
      <c r="J52" s="116"/>
      <c r="K52" s="110"/>
      <c r="L52" s="116"/>
      <c r="M52" s="110"/>
      <c r="N52" s="115"/>
      <c r="AJ52" s="103"/>
      <c r="AK52" s="109"/>
      <c r="AM52" s="95" t="s">
        <v>148</v>
      </c>
    </row>
    <row r="53" spans="1:41" s="159" customFormat="1" ht="15" x14ac:dyDescent="0.25">
      <c r="A53" s="153"/>
      <c r="B53" s="254"/>
      <c r="C53" s="341" t="s">
        <v>149</v>
      </c>
      <c r="D53" s="341"/>
      <c r="E53" s="341"/>
      <c r="F53" s="257"/>
      <c r="G53" s="118"/>
      <c r="H53" s="118"/>
      <c r="I53" s="118"/>
      <c r="J53" s="119">
        <v>531.13</v>
      </c>
      <c r="K53" s="118"/>
      <c r="L53" s="119">
        <v>2.46</v>
      </c>
      <c r="M53" s="118"/>
      <c r="N53" s="258">
        <v>82.95</v>
      </c>
      <c r="AJ53" s="103"/>
      <c r="AK53" s="109"/>
      <c r="AN53" s="95" t="s">
        <v>149</v>
      </c>
    </row>
    <row r="54" spans="1:41" s="159" customFormat="1" ht="15" x14ac:dyDescent="0.25">
      <c r="A54" s="256"/>
      <c r="B54" s="254"/>
      <c r="C54" s="335" t="s">
        <v>150</v>
      </c>
      <c r="D54" s="335"/>
      <c r="E54" s="335"/>
      <c r="F54" s="255"/>
      <c r="G54" s="110"/>
      <c r="H54" s="110"/>
      <c r="I54" s="110"/>
      <c r="J54" s="116"/>
      <c r="K54" s="110"/>
      <c r="L54" s="111">
        <v>1.77</v>
      </c>
      <c r="M54" s="110"/>
      <c r="N54" s="113">
        <v>75.72</v>
      </c>
      <c r="AJ54" s="103"/>
      <c r="AK54" s="109"/>
      <c r="AM54" s="95" t="s">
        <v>150</v>
      </c>
    </row>
    <row r="55" spans="1:41" s="159" customFormat="1" ht="23.25" x14ac:dyDescent="0.25">
      <c r="A55" s="256"/>
      <c r="B55" s="254" t="s">
        <v>151</v>
      </c>
      <c r="C55" s="335" t="s">
        <v>152</v>
      </c>
      <c r="D55" s="335"/>
      <c r="E55" s="335"/>
      <c r="F55" s="255" t="s">
        <v>153</v>
      </c>
      <c r="G55" s="120">
        <v>96</v>
      </c>
      <c r="H55" s="110"/>
      <c r="I55" s="120">
        <v>96</v>
      </c>
      <c r="J55" s="116"/>
      <c r="K55" s="110"/>
      <c r="L55" s="111">
        <v>1.7</v>
      </c>
      <c r="M55" s="110"/>
      <c r="N55" s="113">
        <v>72.69</v>
      </c>
      <c r="AJ55" s="103"/>
      <c r="AK55" s="109"/>
      <c r="AM55" s="95" t="s">
        <v>152</v>
      </c>
    </row>
    <row r="56" spans="1:41" s="159" customFormat="1" ht="23.25" x14ac:dyDescent="0.25">
      <c r="A56" s="256"/>
      <c r="B56" s="254" t="s">
        <v>154</v>
      </c>
      <c r="C56" s="335" t="s">
        <v>155</v>
      </c>
      <c r="D56" s="335"/>
      <c r="E56" s="335"/>
      <c r="F56" s="255" t="s">
        <v>153</v>
      </c>
      <c r="G56" s="120">
        <v>53</v>
      </c>
      <c r="H56" s="110"/>
      <c r="I56" s="120">
        <v>53</v>
      </c>
      <c r="J56" s="116"/>
      <c r="K56" s="110"/>
      <c r="L56" s="111">
        <v>0.94</v>
      </c>
      <c r="M56" s="110"/>
      <c r="N56" s="113">
        <v>40.130000000000003</v>
      </c>
      <c r="AJ56" s="103"/>
      <c r="AK56" s="109"/>
      <c r="AM56" s="95" t="s">
        <v>155</v>
      </c>
    </row>
    <row r="57" spans="1:41" s="159" customFormat="1" ht="15" x14ac:dyDescent="0.25">
      <c r="A57" s="121"/>
      <c r="B57" s="259"/>
      <c r="C57" s="336" t="s">
        <v>156</v>
      </c>
      <c r="D57" s="336"/>
      <c r="E57" s="336"/>
      <c r="F57" s="252"/>
      <c r="G57" s="105"/>
      <c r="H57" s="105"/>
      <c r="I57" s="105"/>
      <c r="J57" s="107"/>
      <c r="K57" s="105"/>
      <c r="L57" s="122">
        <v>5.0999999999999996</v>
      </c>
      <c r="M57" s="118"/>
      <c r="N57" s="123">
        <v>195.77</v>
      </c>
      <c r="AJ57" s="103"/>
      <c r="AK57" s="109"/>
      <c r="AO57" s="109" t="s">
        <v>156</v>
      </c>
    </row>
    <row r="58" spans="1:41" s="159" customFormat="1" ht="34.5" x14ac:dyDescent="0.25">
      <c r="A58" s="104" t="s">
        <v>296</v>
      </c>
      <c r="B58" s="251" t="s">
        <v>158</v>
      </c>
      <c r="C58" s="336" t="s">
        <v>159</v>
      </c>
      <c r="D58" s="336"/>
      <c r="E58" s="336"/>
      <c r="F58" s="252" t="s">
        <v>160</v>
      </c>
      <c r="G58" s="105"/>
      <c r="H58" s="105"/>
      <c r="I58" s="124">
        <v>1</v>
      </c>
      <c r="J58" s="107"/>
      <c r="K58" s="105"/>
      <c r="L58" s="107"/>
      <c r="M58" s="105"/>
      <c r="N58" s="108"/>
      <c r="AJ58" s="103"/>
      <c r="AK58" s="109" t="s">
        <v>159</v>
      </c>
      <c r="AO58" s="109"/>
    </row>
    <row r="59" spans="1:41" s="159" customFormat="1" ht="15" x14ac:dyDescent="0.25">
      <c r="A59" s="253"/>
      <c r="B59" s="254" t="s">
        <v>138</v>
      </c>
      <c r="C59" s="335" t="s">
        <v>142</v>
      </c>
      <c r="D59" s="335"/>
      <c r="E59" s="335"/>
      <c r="F59" s="255"/>
      <c r="G59" s="110"/>
      <c r="H59" s="110"/>
      <c r="I59" s="110"/>
      <c r="J59" s="111">
        <v>4.54</v>
      </c>
      <c r="K59" s="110"/>
      <c r="L59" s="111">
        <v>4.54</v>
      </c>
      <c r="M59" s="112">
        <v>42.78</v>
      </c>
      <c r="N59" s="113">
        <v>194.22</v>
      </c>
      <c r="AJ59" s="103"/>
      <c r="AK59" s="109"/>
      <c r="AL59" s="95" t="s">
        <v>142</v>
      </c>
      <c r="AO59" s="109"/>
    </row>
    <row r="60" spans="1:41" s="159" customFormat="1" ht="15" x14ac:dyDescent="0.25">
      <c r="A60" s="253"/>
      <c r="B60" s="254" t="s">
        <v>296</v>
      </c>
      <c r="C60" s="335" t="s">
        <v>143</v>
      </c>
      <c r="D60" s="335"/>
      <c r="E60" s="335"/>
      <c r="F60" s="255"/>
      <c r="G60" s="110"/>
      <c r="H60" s="110"/>
      <c r="I60" s="110"/>
      <c r="J60" s="111">
        <v>4.17</v>
      </c>
      <c r="K60" s="110"/>
      <c r="L60" s="111">
        <v>4.17</v>
      </c>
      <c r="M60" s="112">
        <v>14.05</v>
      </c>
      <c r="N60" s="113">
        <v>58.59</v>
      </c>
      <c r="AJ60" s="103"/>
      <c r="AK60" s="109"/>
      <c r="AL60" s="95" t="s">
        <v>143</v>
      </c>
      <c r="AO60" s="109"/>
    </row>
    <row r="61" spans="1:41" s="159" customFormat="1" ht="15" x14ac:dyDescent="0.25">
      <c r="A61" s="253"/>
      <c r="B61" s="254" t="s">
        <v>157</v>
      </c>
      <c r="C61" s="335" t="s">
        <v>144</v>
      </c>
      <c r="D61" s="335"/>
      <c r="E61" s="335"/>
      <c r="F61" s="255"/>
      <c r="G61" s="110"/>
      <c r="H61" s="110"/>
      <c r="I61" s="110"/>
      <c r="J61" s="111">
        <v>0.5</v>
      </c>
      <c r="K61" s="110"/>
      <c r="L61" s="111">
        <v>0.5</v>
      </c>
      <c r="M61" s="112">
        <v>42.78</v>
      </c>
      <c r="N61" s="113">
        <v>21.39</v>
      </c>
      <c r="AJ61" s="103"/>
      <c r="AK61" s="109"/>
      <c r="AL61" s="95" t="s">
        <v>144</v>
      </c>
      <c r="AO61" s="109"/>
    </row>
    <row r="62" spans="1:41" s="159" customFormat="1" ht="15" x14ac:dyDescent="0.25">
      <c r="A62" s="253"/>
      <c r="B62" s="254" t="s">
        <v>165</v>
      </c>
      <c r="C62" s="335" t="s">
        <v>145</v>
      </c>
      <c r="D62" s="335"/>
      <c r="E62" s="335"/>
      <c r="F62" s="255"/>
      <c r="G62" s="110"/>
      <c r="H62" s="110"/>
      <c r="I62" s="110"/>
      <c r="J62" s="111">
        <v>23.2</v>
      </c>
      <c r="K62" s="110"/>
      <c r="L62" s="111">
        <v>23.2</v>
      </c>
      <c r="M62" s="112">
        <v>8.39</v>
      </c>
      <c r="N62" s="113">
        <v>194.65</v>
      </c>
      <c r="AJ62" s="103"/>
      <c r="AK62" s="109"/>
      <c r="AL62" s="95" t="s">
        <v>145</v>
      </c>
      <c r="AO62" s="109"/>
    </row>
    <row r="63" spans="1:41" s="159" customFormat="1" ht="15" x14ac:dyDescent="0.25">
      <c r="A63" s="256"/>
      <c r="B63" s="254"/>
      <c r="C63" s="335" t="s">
        <v>146</v>
      </c>
      <c r="D63" s="335"/>
      <c r="E63" s="335"/>
      <c r="F63" s="255" t="s">
        <v>147</v>
      </c>
      <c r="G63" s="112">
        <v>0.52</v>
      </c>
      <c r="H63" s="110"/>
      <c r="I63" s="112">
        <v>0.52</v>
      </c>
      <c r="J63" s="116"/>
      <c r="K63" s="110"/>
      <c r="L63" s="116"/>
      <c r="M63" s="110"/>
      <c r="N63" s="115"/>
      <c r="AJ63" s="103"/>
      <c r="AK63" s="109"/>
      <c r="AM63" s="95" t="s">
        <v>146</v>
      </c>
      <c r="AO63" s="109"/>
    </row>
    <row r="64" spans="1:41" s="159" customFormat="1" ht="15" x14ac:dyDescent="0.25">
      <c r="A64" s="256"/>
      <c r="B64" s="254"/>
      <c r="C64" s="335" t="s">
        <v>148</v>
      </c>
      <c r="D64" s="335"/>
      <c r="E64" s="335"/>
      <c r="F64" s="255" t="s">
        <v>147</v>
      </c>
      <c r="G64" s="112">
        <v>0.05</v>
      </c>
      <c r="H64" s="110"/>
      <c r="I64" s="112">
        <v>0.05</v>
      </c>
      <c r="J64" s="116"/>
      <c r="K64" s="110"/>
      <c r="L64" s="116"/>
      <c r="M64" s="110"/>
      <c r="N64" s="115"/>
      <c r="AJ64" s="103"/>
      <c r="AK64" s="109"/>
      <c r="AM64" s="95" t="s">
        <v>148</v>
      </c>
      <c r="AO64" s="109"/>
    </row>
    <row r="65" spans="1:42" s="159" customFormat="1" ht="15" x14ac:dyDescent="0.25">
      <c r="A65" s="153"/>
      <c r="B65" s="254"/>
      <c r="C65" s="341" t="s">
        <v>149</v>
      </c>
      <c r="D65" s="341"/>
      <c r="E65" s="341"/>
      <c r="F65" s="257"/>
      <c r="G65" s="118"/>
      <c r="H65" s="118"/>
      <c r="I65" s="118"/>
      <c r="J65" s="119">
        <v>31.91</v>
      </c>
      <c r="K65" s="118"/>
      <c r="L65" s="119">
        <v>31.91</v>
      </c>
      <c r="M65" s="118"/>
      <c r="N65" s="258">
        <v>447.46</v>
      </c>
      <c r="AJ65" s="103"/>
      <c r="AK65" s="109"/>
      <c r="AN65" s="95" t="s">
        <v>149</v>
      </c>
      <c r="AO65" s="109"/>
    </row>
    <row r="66" spans="1:42" s="159" customFormat="1" ht="15" x14ac:dyDescent="0.25">
      <c r="A66" s="256"/>
      <c r="B66" s="254"/>
      <c r="C66" s="335" t="s">
        <v>150</v>
      </c>
      <c r="D66" s="335"/>
      <c r="E66" s="335"/>
      <c r="F66" s="255"/>
      <c r="G66" s="110"/>
      <c r="H66" s="110"/>
      <c r="I66" s="110"/>
      <c r="J66" s="116"/>
      <c r="K66" s="110"/>
      <c r="L66" s="111">
        <v>5.04</v>
      </c>
      <c r="M66" s="110"/>
      <c r="N66" s="113">
        <v>215.61</v>
      </c>
      <c r="AJ66" s="103"/>
      <c r="AK66" s="109"/>
      <c r="AM66" s="95" t="s">
        <v>150</v>
      </c>
      <c r="AO66" s="109"/>
    </row>
    <row r="67" spans="1:42" s="159" customFormat="1" ht="23.25" x14ac:dyDescent="0.25">
      <c r="A67" s="256"/>
      <c r="B67" s="254" t="s">
        <v>161</v>
      </c>
      <c r="C67" s="335" t="s">
        <v>162</v>
      </c>
      <c r="D67" s="335"/>
      <c r="E67" s="335"/>
      <c r="F67" s="255" t="s">
        <v>153</v>
      </c>
      <c r="G67" s="120">
        <v>91</v>
      </c>
      <c r="H67" s="110"/>
      <c r="I67" s="120">
        <v>91</v>
      </c>
      <c r="J67" s="116"/>
      <c r="K67" s="110"/>
      <c r="L67" s="111">
        <v>4.59</v>
      </c>
      <c r="M67" s="110"/>
      <c r="N67" s="113">
        <v>196.21</v>
      </c>
      <c r="AJ67" s="103"/>
      <c r="AK67" s="109"/>
      <c r="AM67" s="95" t="s">
        <v>162</v>
      </c>
      <c r="AO67" s="109"/>
    </row>
    <row r="68" spans="1:42" s="159" customFormat="1" ht="23.25" x14ac:dyDescent="0.25">
      <c r="A68" s="256"/>
      <c r="B68" s="254" t="s">
        <v>163</v>
      </c>
      <c r="C68" s="335" t="s">
        <v>164</v>
      </c>
      <c r="D68" s="335"/>
      <c r="E68" s="335"/>
      <c r="F68" s="255" t="s">
        <v>153</v>
      </c>
      <c r="G68" s="120">
        <v>46</v>
      </c>
      <c r="H68" s="110"/>
      <c r="I68" s="120">
        <v>46</v>
      </c>
      <c r="J68" s="116"/>
      <c r="K68" s="110"/>
      <c r="L68" s="111">
        <v>2.3199999999999998</v>
      </c>
      <c r="M68" s="110"/>
      <c r="N68" s="113">
        <v>99.18</v>
      </c>
      <c r="AJ68" s="103"/>
      <c r="AK68" s="109"/>
      <c r="AM68" s="95" t="s">
        <v>164</v>
      </c>
      <c r="AO68" s="109"/>
    </row>
    <row r="69" spans="1:42" s="159" customFormat="1" ht="15" x14ac:dyDescent="0.25">
      <c r="A69" s="121"/>
      <c r="B69" s="259"/>
      <c r="C69" s="336" t="s">
        <v>156</v>
      </c>
      <c r="D69" s="336"/>
      <c r="E69" s="336"/>
      <c r="F69" s="252"/>
      <c r="G69" s="105"/>
      <c r="H69" s="105"/>
      <c r="I69" s="105"/>
      <c r="J69" s="107"/>
      <c r="K69" s="105"/>
      <c r="L69" s="122">
        <v>38.82</v>
      </c>
      <c r="M69" s="118"/>
      <c r="N69" s="123">
        <v>742.85</v>
      </c>
      <c r="AJ69" s="103"/>
      <c r="AK69" s="109"/>
      <c r="AO69" s="109" t="s">
        <v>156</v>
      </c>
    </row>
    <row r="70" spans="1:42" s="159" customFormat="1" ht="45.75" x14ac:dyDescent="0.25">
      <c r="A70" s="104" t="s">
        <v>157</v>
      </c>
      <c r="B70" s="251" t="s">
        <v>166</v>
      </c>
      <c r="C70" s="336" t="s">
        <v>167</v>
      </c>
      <c r="D70" s="336"/>
      <c r="E70" s="336"/>
      <c r="F70" s="252" t="s">
        <v>160</v>
      </c>
      <c r="G70" s="105"/>
      <c r="H70" s="105"/>
      <c r="I70" s="124">
        <v>1</v>
      </c>
      <c r="J70" s="107"/>
      <c r="K70" s="105"/>
      <c r="L70" s="107"/>
      <c r="M70" s="105"/>
      <c r="N70" s="108"/>
      <c r="AJ70" s="103"/>
      <c r="AK70" s="109" t="s">
        <v>167</v>
      </c>
      <c r="AO70" s="109"/>
    </row>
    <row r="71" spans="1:42" s="159" customFormat="1" ht="15" x14ac:dyDescent="0.25">
      <c r="A71" s="127"/>
      <c r="B71" s="254" t="s">
        <v>168</v>
      </c>
      <c r="C71" s="333" t="s">
        <v>169</v>
      </c>
      <c r="D71" s="333"/>
      <c r="E71" s="333"/>
      <c r="F71" s="333"/>
      <c r="G71" s="333"/>
      <c r="H71" s="333"/>
      <c r="I71" s="333"/>
      <c r="J71" s="333"/>
      <c r="K71" s="333"/>
      <c r="L71" s="333"/>
      <c r="M71" s="333"/>
      <c r="N71" s="342"/>
      <c r="AJ71" s="103"/>
      <c r="AK71" s="109"/>
      <c r="AO71" s="109"/>
      <c r="AP71" s="95" t="s">
        <v>169</v>
      </c>
    </row>
    <row r="72" spans="1:42" s="159" customFormat="1" ht="15" x14ac:dyDescent="0.25">
      <c r="A72" s="253"/>
      <c r="B72" s="254" t="s">
        <v>138</v>
      </c>
      <c r="C72" s="335" t="s">
        <v>142</v>
      </c>
      <c r="D72" s="335"/>
      <c r="E72" s="335"/>
      <c r="F72" s="255"/>
      <c r="G72" s="110"/>
      <c r="H72" s="110"/>
      <c r="I72" s="110"/>
      <c r="J72" s="111">
        <v>20.440000000000001</v>
      </c>
      <c r="K72" s="112">
        <v>1.05</v>
      </c>
      <c r="L72" s="111">
        <v>21.46</v>
      </c>
      <c r="M72" s="112">
        <v>42.78</v>
      </c>
      <c r="N72" s="113">
        <v>918.06</v>
      </c>
      <c r="AJ72" s="103"/>
      <c r="AK72" s="109"/>
      <c r="AL72" s="95" t="s">
        <v>142</v>
      </c>
      <c r="AO72" s="109"/>
    </row>
    <row r="73" spans="1:42" s="159" customFormat="1" ht="15" x14ac:dyDescent="0.25">
      <c r="A73" s="253"/>
      <c r="B73" s="254" t="s">
        <v>296</v>
      </c>
      <c r="C73" s="335" t="s">
        <v>143</v>
      </c>
      <c r="D73" s="335"/>
      <c r="E73" s="335"/>
      <c r="F73" s="255"/>
      <c r="G73" s="110"/>
      <c r="H73" s="110"/>
      <c r="I73" s="110"/>
      <c r="J73" s="111">
        <v>33.47</v>
      </c>
      <c r="K73" s="110"/>
      <c r="L73" s="111">
        <v>33.47</v>
      </c>
      <c r="M73" s="112">
        <v>14.05</v>
      </c>
      <c r="N73" s="113">
        <v>470.25</v>
      </c>
      <c r="AJ73" s="103"/>
      <c r="AK73" s="109"/>
      <c r="AL73" s="95" t="s">
        <v>143</v>
      </c>
      <c r="AO73" s="109"/>
    </row>
    <row r="74" spans="1:42" s="159" customFormat="1" ht="15" x14ac:dyDescent="0.25">
      <c r="A74" s="253"/>
      <c r="B74" s="254" t="s">
        <v>157</v>
      </c>
      <c r="C74" s="335" t="s">
        <v>144</v>
      </c>
      <c r="D74" s="335"/>
      <c r="E74" s="335"/>
      <c r="F74" s="255"/>
      <c r="G74" s="110"/>
      <c r="H74" s="110"/>
      <c r="I74" s="110"/>
      <c r="J74" s="111">
        <v>3.42</v>
      </c>
      <c r="K74" s="110"/>
      <c r="L74" s="111">
        <v>3.42</v>
      </c>
      <c r="M74" s="112">
        <v>42.78</v>
      </c>
      <c r="N74" s="113">
        <v>146.31</v>
      </c>
      <c r="AJ74" s="103"/>
      <c r="AK74" s="109"/>
      <c r="AL74" s="95" t="s">
        <v>144</v>
      </c>
      <c r="AO74" s="109"/>
    </row>
    <row r="75" spans="1:42" s="159" customFormat="1" ht="15" x14ac:dyDescent="0.25">
      <c r="A75" s="253"/>
      <c r="B75" s="254" t="s">
        <v>165</v>
      </c>
      <c r="C75" s="335" t="s">
        <v>145</v>
      </c>
      <c r="D75" s="335"/>
      <c r="E75" s="335"/>
      <c r="F75" s="255"/>
      <c r="G75" s="110"/>
      <c r="H75" s="110"/>
      <c r="I75" s="110"/>
      <c r="J75" s="111">
        <v>2.94</v>
      </c>
      <c r="K75" s="110"/>
      <c r="L75" s="111">
        <v>2.94</v>
      </c>
      <c r="M75" s="112">
        <v>8.39</v>
      </c>
      <c r="N75" s="113">
        <v>24.67</v>
      </c>
      <c r="AJ75" s="103"/>
      <c r="AK75" s="109"/>
      <c r="AL75" s="95" t="s">
        <v>145</v>
      </c>
      <c r="AO75" s="109"/>
    </row>
    <row r="76" spans="1:42" s="159" customFormat="1" ht="15" x14ac:dyDescent="0.25">
      <c r="A76" s="256"/>
      <c r="B76" s="254"/>
      <c r="C76" s="335" t="s">
        <v>146</v>
      </c>
      <c r="D76" s="335"/>
      <c r="E76" s="335"/>
      <c r="F76" s="255" t="s">
        <v>147</v>
      </c>
      <c r="G76" s="112">
        <v>2.06</v>
      </c>
      <c r="H76" s="112">
        <v>1.05</v>
      </c>
      <c r="I76" s="128">
        <v>2.1629999999999998</v>
      </c>
      <c r="J76" s="116"/>
      <c r="K76" s="110"/>
      <c r="L76" s="116"/>
      <c r="M76" s="110"/>
      <c r="N76" s="115"/>
      <c r="AJ76" s="103"/>
      <c r="AK76" s="109"/>
      <c r="AM76" s="95" t="s">
        <v>146</v>
      </c>
      <c r="AO76" s="109"/>
    </row>
    <row r="77" spans="1:42" s="159" customFormat="1" ht="15" x14ac:dyDescent="0.25">
      <c r="A77" s="256"/>
      <c r="B77" s="254"/>
      <c r="C77" s="335" t="s">
        <v>148</v>
      </c>
      <c r="D77" s="335"/>
      <c r="E77" s="335"/>
      <c r="F77" s="255" t="s">
        <v>147</v>
      </c>
      <c r="G77" s="112">
        <v>0.31</v>
      </c>
      <c r="H77" s="110"/>
      <c r="I77" s="112">
        <v>0.31</v>
      </c>
      <c r="J77" s="116"/>
      <c r="K77" s="110"/>
      <c r="L77" s="116"/>
      <c r="M77" s="110"/>
      <c r="N77" s="115"/>
      <c r="AJ77" s="103"/>
      <c r="AK77" s="109"/>
      <c r="AM77" s="95" t="s">
        <v>148</v>
      </c>
      <c r="AO77" s="109"/>
    </row>
    <row r="78" spans="1:42" s="159" customFormat="1" ht="15" x14ac:dyDescent="0.25">
      <c r="A78" s="153"/>
      <c r="B78" s="254"/>
      <c r="C78" s="341" t="s">
        <v>149</v>
      </c>
      <c r="D78" s="341"/>
      <c r="E78" s="341"/>
      <c r="F78" s="257"/>
      <c r="G78" s="118"/>
      <c r="H78" s="118"/>
      <c r="I78" s="118"/>
      <c r="J78" s="119">
        <v>56.85</v>
      </c>
      <c r="K78" s="118"/>
      <c r="L78" s="119">
        <v>57.87</v>
      </c>
      <c r="M78" s="118"/>
      <c r="N78" s="260">
        <v>1412.98</v>
      </c>
      <c r="AJ78" s="103"/>
      <c r="AK78" s="109"/>
      <c r="AN78" s="95" t="s">
        <v>149</v>
      </c>
      <c r="AO78" s="109"/>
    </row>
    <row r="79" spans="1:42" s="159" customFormat="1" ht="15" x14ac:dyDescent="0.25">
      <c r="A79" s="256"/>
      <c r="B79" s="254"/>
      <c r="C79" s="335" t="s">
        <v>150</v>
      </c>
      <c r="D79" s="335"/>
      <c r="E79" s="335"/>
      <c r="F79" s="255"/>
      <c r="G79" s="110"/>
      <c r="H79" s="110"/>
      <c r="I79" s="110"/>
      <c r="J79" s="116"/>
      <c r="K79" s="110"/>
      <c r="L79" s="111">
        <v>24.88</v>
      </c>
      <c r="M79" s="110"/>
      <c r="N79" s="125">
        <v>1064.3699999999999</v>
      </c>
      <c r="AJ79" s="103"/>
      <c r="AK79" s="109"/>
      <c r="AM79" s="95" t="s">
        <v>150</v>
      </c>
      <c r="AO79" s="109"/>
    </row>
    <row r="80" spans="1:42" s="159" customFormat="1" ht="23.25" x14ac:dyDescent="0.25">
      <c r="A80" s="256"/>
      <c r="B80" s="254" t="s">
        <v>170</v>
      </c>
      <c r="C80" s="335" t="s">
        <v>171</v>
      </c>
      <c r="D80" s="335"/>
      <c r="E80" s="335"/>
      <c r="F80" s="255" t="s">
        <v>153</v>
      </c>
      <c r="G80" s="120">
        <v>98</v>
      </c>
      <c r="H80" s="110"/>
      <c r="I80" s="120">
        <v>98</v>
      </c>
      <c r="J80" s="116"/>
      <c r="K80" s="110"/>
      <c r="L80" s="111">
        <v>24.38</v>
      </c>
      <c r="M80" s="110"/>
      <c r="N80" s="125">
        <v>1043.08</v>
      </c>
      <c r="AJ80" s="103"/>
      <c r="AK80" s="109"/>
      <c r="AM80" s="95" t="s">
        <v>171</v>
      </c>
      <c r="AO80" s="109"/>
    </row>
    <row r="81" spans="1:41" s="159" customFormat="1" ht="23.25" x14ac:dyDescent="0.25">
      <c r="A81" s="256"/>
      <c r="B81" s="254" t="s">
        <v>172</v>
      </c>
      <c r="C81" s="335" t="s">
        <v>173</v>
      </c>
      <c r="D81" s="335"/>
      <c r="E81" s="335"/>
      <c r="F81" s="255" t="s">
        <v>153</v>
      </c>
      <c r="G81" s="120">
        <v>51</v>
      </c>
      <c r="H81" s="110"/>
      <c r="I81" s="120">
        <v>51</v>
      </c>
      <c r="J81" s="116"/>
      <c r="K81" s="110"/>
      <c r="L81" s="111">
        <v>12.69</v>
      </c>
      <c r="M81" s="110"/>
      <c r="N81" s="113">
        <v>542.83000000000004</v>
      </c>
      <c r="AJ81" s="103"/>
      <c r="AK81" s="109"/>
      <c r="AM81" s="95" t="s">
        <v>173</v>
      </c>
      <c r="AO81" s="109"/>
    </row>
    <row r="82" spans="1:41" s="159" customFormat="1" ht="15" x14ac:dyDescent="0.25">
      <c r="A82" s="121"/>
      <c r="B82" s="259"/>
      <c r="C82" s="336" t="s">
        <v>156</v>
      </c>
      <c r="D82" s="336"/>
      <c r="E82" s="336"/>
      <c r="F82" s="252"/>
      <c r="G82" s="105"/>
      <c r="H82" s="105"/>
      <c r="I82" s="105"/>
      <c r="J82" s="107"/>
      <c r="K82" s="105"/>
      <c r="L82" s="122">
        <v>94.94</v>
      </c>
      <c r="M82" s="118"/>
      <c r="N82" s="126">
        <v>2998.89</v>
      </c>
      <c r="AJ82" s="103"/>
      <c r="AK82" s="109"/>
      <c r="AO82" s="109" t="s">
        <v>156</v>
      </c>
    </row>
    <row r="83" spans="1:41" s="159" customFormat="1" ht="45.75" x14ac:dyDescent="0.25">
      <c r="A83" s="104" t="s">
        <v>165</v>
      </c>
      <c r="B83" s="251" t="s">
        <v>175</v>
      </c>
      <c r="C83" s="336" t="s">
        <v>176</v>
      </c>
      <c r="D83" s="336"/>
      <c r="E83" s="336"/>
      <c r="F83" s="252" t="s">
        <v>160</v>
      </c>
      <c r="G83" s="105"/>
      <c r="H83" s="105"/>
      <c r="I83" s="124">
        <v>1</v>
      </c>
      <c r="J83" s="107"/>
      <c r="K83" s="105"/>
      <c r="L83" s="107"/>
      <c r="M83" s="105"/>
      <c r="N83" s="108"/>
      <c r="AJ83" s="103"/>
      <c r="AK83" s="109" t="s">
        <v>176</v>
      </c>
      <c r="AO83" s="109"/>
    </row>
    <row r="84" spans="1:41" s="159" customFormat="1" ht="15" x14ac:dyDescent="0.25">
      <c r="A84" s="253"/>
      <c r="B84" s="254" t="s">
        <v>138</v>
      </c>
      <c r="C84" s="335" t="s">
        <v>142</v>
      </c>
      <c r="D84" s="335"/>
      <c r="E84" s="335"/>
      <c r="F84" s="255"/>
      <c r="G84" s="110"/>
      <c r="H84" s="110"/>
      <c r="I84" s="110"/>
      <c r="J84" s="111">
        <v>103.14</v>
      </c>
      <c r="K84" s="110"/>
      <c r="L84" s="111">
        <v>103.14</v>
      </c>
      <c r="M84" s="112">
        <v>42.78</v>
      </c>
      <c r="N84" s="125">
        <v>4412.33</v>
      </c>
      <c r="AJ84" s="103"/>
      <c r="AK84" s="109"/>
      <c r="AL84" s="95" t="s">
        <v>142</v>
      </c>
      <c r="AO84" s="109"/>
    </row>
    <row r="85" spans="1:41" s="159" customFormat="1" ht="15" x14ac:dyDescent="0.25">
      <c r="A85" s="253"/>
      <c r="B85" s="254" t="s">
        <v>296</v>
      </c>
      <c r="C85" s="335" t="s">
        <v>143</v>
      </c>
      <c r="D85" s="335"/>
      <c r="E85" s="335"/>
      <c r="F85" s="255"/>
      <c r="G85" s="110"/>
      <c r="H85" s="110"/>
      <c r="I85" s="110"/>
      <c r="J85" s="111">
        <v>36</v>
      </c>
      <c r="K85" s="110"/>
      <c r="L85" s="111">
        <v>36</v>
      </c>
      <c r="M85" s="112">
        <v>14.05</v>
      </c>
      <c r="N85" s="113">
        <v>505.8</v>
      </c>
      <c r="AJ85" s="103"/>
      <c r="AK85" s="109"/>
      <c r="AL85" s="95" t="s">
        <v>143</v>
      </c>
      <c r="AO85" s="109"/>
    </row>
    <row r="86" spans="1:41" s="159" customFormat="1" ht="15" x14ac:dyDescent="0.25">
      <c r="A86" s="253"/>
      <c r="B86" s="254" t="s">
        <v>157</v>
      </c>
      <c r="C86" s="335" t="s">
        <v>144</v>
      </c>
      <c r="D86" s="335"/>
      <c r="E86" s="335"/>
      <c r="F86" s="255"/>
      <c r="G86" s="110"/>
      <c r="H86" s="110"/>
      <c r="I86" s="110"/>
      <c r="J86" s="111">
        <v>4.0199999999999996</v>
      </c>
      <c r="K86" s="110"/>
      <c r="L86" s="111">
        <v>4.0199999999999996</v>
      </c>
      <c r="M86" s="112">
        <v>42.78</v>
      </c>
      <c r="N86" s="113">
        <v>171.98</v>
      </c>
      <c r="AJ86" s="103"/>
      <c r="AK86" s="109"/>
      <c r="AL86" s="95" t="s">
        <v>144</v>
      </c>
      <c r="AO86" s="109"/>
    </row>
    <row r="87" spans="1:41" s="159" customFormat="1" ht="15" x14ac:dyDescent="0.25">
      <c r="A87" s="253"/>
      <c r="B87" s="254" t="s">
        <v>165</v>
      </c>
      <c r="C87" s="335" t="s">
        <v>145</v>
      </c>
      <c r="D87" s="335"/>
      <c r="E87" s="335"/>
      <c r="F87" s="255"/>
      <c r="G87" s="110"/>
      <c r="H87" s="110"/>
      <c r="I87" s="110"/>
      <c r="J87" s="111">
        <v>48.16</v>
      </c>
      <c r="K87" s="110"/>
      <c r="L87" s="111">
        <v>48.16</v>
      </c>
      <c r="M87" s="112">
        <v>8.39</v>
      </c>
      <c r="N87" s="113">
        <v>404.06</v>
      </c>
      <c r="AJ87" s="103"/>
      <c r="AK87" s="109"/>
      <c r="AL87" s="95" t="s">
        <v>145</v>
      </c>
      <c r="AO87" s="109"/>
    </row>
    <row r="88" spans="1:41" s="159" customFormat="1" ht="15" x14ac:dyDescent="0.25">
      <c r="A88" s="256"/>
      <c r="B88" s="254"/>
      <c r="C88" s="335" t="s">
        <v>146</v>
      </c>
      <c r="D88" s="335"/>
      <c r="E88" s="335"/>
      <c r="F88" s="255" t="s">
        <v>147</v>
      </c>
      <c r="G88" s="114">
        <v>9.3000000000000007</v>
      </c>
      <c r="H88" s="110"/>
      <c r="I88" s="114">
        <v>9.3000000000000007</v>
      </c>
      <c r="J88" s="116"/>
      <c r="K88" s="110"/>
      <c r="L88" s="116"/>
      <c r="M88" s="110"/>
      <c r="N88" s="115"/>
      <c r="AJ88" s="103"/>
      <c r="AK88" s="109"/>
      <c r="AM88" s="95" t="s">
        <v>146</v>
      </c>
      <c r="AO88" s="109"/>
    </row>
    <row r="89" spans="1:41" s="159" customFormat="1" ht="15" x14ac:dyDescent="0.25">
      <c r="A89" s="256"/>
      <c r="B89" s="254"/>
      <c r="C89" s="335" t="s">
        <v>148</v>
      </c>
      <c r="D89" s="335"/>
      <c r="E89" s="335"/>
      <c r="F89" s="255" t="s">
        <v>147</v>
      </c>
      <c r="G89" s="114">
        <v>0.4</v>
      </c>
      <c r="H89" s="110"/>
      <c r="I89" s="114">
        <v>0.4</v>
      </c>
      <c r="J89" s="116"/>
      <c r="K89" s="110"/>
      <c r="L89" s="116"/>
      <c r="M89" s="110"/>
      <c r="N89" s="115"/>
      <c r="AJ89" s="103"/>
      <c r="AK89" s="109"/>
      <c r="AM89" s="95" t="s">
        <v>148</v>
      </c>
      <c r="AO89" s="109"/>
    </row>
    <row r="90" spans="1:41" s="159" customFormat="1" ht="15" x14ac:dyDescent="0.25">
      <c r="A90" s="153"/>
      <c r="B90" s="254"/>
      <c r="C90" s="341" t="s">
        <v>149</v>
      </c>
      <c r="D90" s="341"/>
      <c r="E90" s="341"/>
      <c r="F90" s="257"/>
      <c r="G90" s="118"/>
      <c r="H90" s="118"/>
      <c r="I90" s="118"/>
      <c r="J90" s="119">
        <v>187.3</v>
      </c>
      <c r="K90" s="118"/>
      <c r="L90" s="119">
        <v>187.3</v>
      </c>
      <c r="M90" s="118"/>
      <c r="N90" s="260">
        <v>5322.19</v>
      </c>
      <c r="AJ90" s="103"/>
      <c r="AK90" s="109"/>
      <c r="AN90" s="95" t="s">
        <v>149</v>
      </c>
      <c r="AO90" s="109"/>
    </row>
    <row r="91" spans="1:41" s="159" customFormat="1" ht="15" x14ac:dyDescent="0.25">
      <c r="A91" s="256"/>
      <c r="B91" s="254"/>
      <c r="C91" s="335" t="s">
        <v>150</v>
      </c>
      <c r="D91" s="335"/>
      <c r="E91" s="335"/>
      <c r="F91" s="255"/>
      <c r="G91" s="110"/>
      <c r="H91" s="110"/>
      <c r="I91" s="110"/>
      <c r="J91" s="116"/>
      <c r="K91" s="110"/>
      <c r="L91" s="111">
        <v>107.16</v>
      </c>
      <c r="M91" s="110"/>
      <c r="N91" s="125">
        <v>4584.3100000000004</v>
      </c>
      <c r="AJ91" s="103"/>
      <c r="AK91" s="109"/>
      <c r="AM91" s="95" t="s">
        <v>150</v>
      </c>
      <c r="AO91" s="109"/>
    </row>
    <row r="92" spans="1:41" s="159" customFormat="1" ht="22.5" x14ac:dyDescent="0.25">
      <c r="A92" s="256"/>
      <c r="B92" s="254" t="s">
        <v>177</v>
      </c>
      <c r="C92" s="335" t="s">
        <v>178</v>
      </c>
      <c r="D92" s="335"/>
      <c r="E92" s="335"/>
      <c r="F92" s="255" t="s">
        <v>153</v>
      </c>
      <c r="G92" s="120">
        <v>91</v>
      </c>
      <c r="H92" s="110"/>
      <c r="I92" s="120">
        <v>91</v>
      </c>
      <c r="J92" s="116"/>
      <c r="K92" s="110"/>
      <c r="L92" s="111">
        <v>97.52</v>
      </c>
      <c r="M92" s="110"/>
      <c r="N92" s="125">
        <v>4171.72</v>
      </c>
      <c r="AJ92" s="103"/>
      <c r="AK92" s="109"/>
      <c r="AM92" s="95" t="s">
        <v>178</v>
      </c>
      <c r="AO92" s="109"/>
    </row>
    <row r="93" spans="1:41" s="159" customFormat="1" ht="22.5" x14ac:dyDescent="0.25">
      <c r="A93" s="256"/>
      <c r="B93" s="254" t="s">
        <v>179</v>
      </c>
      <c r="C93" s="335" t="s">
        <v>180</v>
      </c>
      <c r="D93" s="335"/>
      <c r="E93" s="335"/>
      <c r="F93" s="255" t="s">
        <v>153</v>
      </c>
      <c r="G93" s="120">
        <v>46</v>
      </c>
      <c r="H93" s="110"/>
      <c r="I93" s="120">
        <v>46</v>
      </c>
      <c r="J93" s="116"/>
      <c r="K93" s="110"/>
      <c r="L93" s="111">
        <v>49.29</v>
      </c>
      <c r="M93" s="110"/>
      <c r="N93" s="125">
        <v>2108.7800000000002</v>
      </c>
      <c r="AJ93" s="103"/>
      <c r="AK93" s="109"/>
      <c r="AM93" s="95" t="s">
        <v>180</v>
      </c>
      <c r="AO93" s="109"/>
    </row>
    <row r="94" spans="1:41" s="159" customFormat="1" ht="15" x14ac:dyDescent="0.25">
      <c r="A94" s="121"/>
      <c r="B94" s="259"/>
      <c r="C94" s="336" t="s">
        <v>156</v>
      </c>
      <c r="D94" s="336"/>
      <c r="E94" s="336"/>
      <c r="F94" s="252"/>
      <c r="G94" s="105"/>
      <c r="H94" s="105"/>
      <c r="I94" s="105"/>
      <c r="J94" s="107"/>
      <c r="K94" s="105"/>
      <c r="L94" s="122">
        <v>334.11</v>
      </c>
      <c r="M94" s="118"/>
      <c r="N94" s="126">
        <v>11602.69</v>
      </c>
      <c r="AJ94" s="103"/>
      <c r="AK94" s="109"/>
      <c r="AO94" s="109" t="s">
        <v>156</v>
      </c>
    </row>
    <row r="95" spans="1:41" s="159" customFormat="1" ht="34.5" x14ac:dyDescent="0.25">
      <c r="A95" s="104" t="s">
        <v>300</v>
      </c>
      <c r="B95" s="251" t="s">
        <v>182</v>
      </c>
      <c r="C95" s="336" t="s">
        <v>183</v>
      </c>
      <c r="D95" s="336"/>
      <c r="E95" s="336"/>
      <c r="F95" s="252" t="s">
        <v>67</v>
      </c>
      <c r="G95" s="105"/>
      <c r="H95" s="105"/>
      <c r="I95" s="124">
        <v>1</v>
      </c>
      <c r="J95" s="107"/>
      <c r="K95" s="105"/>
      <c r="L95" s="107"/>
      <c r="M95" s="105"/>
      <c r="N95" s="108"/>
      <c r="AJ95" s="103"/>
      <c r="AK95" s="109" t="s">
        <v>183</v>
      </c>
      <c r="AO95" s="109"/>
    </row>
    <row r="96" spans="1:41" s="159" customFormat="1" ht="15" x14ac:dyDescent="0.25">
      <c r="A96" s="253"/>
      <c r="B96" s="254" t="s">
        <v>138</v>
      </c>
      <c r="C96" s="335" t="s">
        <v>142</v>
      </c>
      <c r="D96" s="335"/>
      <c r="E96" s="335"/>
      <c r="F96" s="255"/>
      <c r="G96" s="110"/>
      <c r="H96" s="110"/>
      <c r="I96" s="110"/>
      <c r="J96" s="111">
        <v>96.2</v>
      </c>
      <c r="K96" s="110"/>
      <c r="L96" s="111">
        <v>96.2</v>
      </c>
      <c r="M96" s="112">
        <v>42.78</v>
      </c>
      <c r="N96" s="125">
        <v>4115.4399999999996</v>
      </c>
      <c r="AJ96" s="103"/>
      <c r="AK96" s="109"/>
      <c r="AL96" s="95" t="s">
        <v>142</v>
      </c>
      <c r="AO96" s="109"/>
    </row>
    <row r="97" spans="1:42" s="159" customFormat="1" ht="15" x14ac:dyDescent="0.25">
      <c r="A97" s="253"/>
      <c r="B97" s="254" t="s">
        <v>165</v>
      </c>
      <c r="C97" s="335" t="s">
        <v>145</v>
      </c>
      <c r="D97" s="335"/>
      <c r="E97" s="335"/>
      <c r="F97" s="255"/>
      <c r="G97" s="110"/>
      <c r="H97" s="110"/>
      <c r="I97" s="110"/>
      <c r="J97" s="111">
        <v>63.25</v>
      </c>
      <c r="K97" s="110"/>
      <c r="L97" s="111">
        <v>63.25</v>
      </c>
      <c r="M97" s="112">
        <v>8.39</v>
      </c>
      <c r="N97" s="113">
        <v>530.66999999999996</v>
      </c>
      <c r="AJ97" s="103"/>
      <c r="AK97" s="109"/>
      <c r="AL97" s="95" t="s">
        <v>145</v>
      </c>
      <c r="AO97" s="109"/>
    </row>
    <row r="98" spans="1:42" s="159" customFormat="1" ht="15" x14ac:dyDescent="0.25">
      <c r="A98" s="256"/>
      <c r="B98" s="254"/>
      <c r="C98" s="335" t="s">
        <v>146</v>
      </c>
      <c r="D98" s="335"/>
      <c r="E98" s="335"/>
      <c r="F98" s="255" t="s">
        <v>147</v>
      </c>
      <c r="G98" s="120">
        <v>10</v>
      </c>
      <c r="H98" s="110"/>
      <c r="I98" s="120">
        <v>10</v>
      </c>
      <c r="J98" s="116"/>
      <c r="K98" s="110"/>
      <c r="L98" s="116"/>
      <c r="M98" s="110"/>
      <c r="N98" s="115"/>
      <c r="AJ98" s="103"/>
      <c r="AK98" s="109"/>
      <c r="AM98" s="95" t="s">
        <v>146</v>
      </c>
      <c r="AO98" s="109"/>
    </row>
    <row r="99" spans="1:42" s="159" customFormat="1" ht="15" x14ac:dyDescent="0.25">
      <c r="A99" s="153"/>
      <c r="B99" s="254"/>
      <c r="C99" s="341" t="s">
        <v>149</v>
      </c>
      <c r="D99" s="341"/>
      <c r="E99" s="341"/>
      <c r="F99" s="257"/>
      <c r="G99" s="118"/>
      <c r="H99" s="118"/>
      <c r="I99" s="118"/>
      <c r="J99" s="119">
        <v>159.44999999999999</v>
      </c>
      <c r="K99" s="118"/>
      <c r="L99" s="119">
        <v>159.44999999999999</v>
      </c>
      <c r="M99" s="118"/>
      <c r="N99" s="260">
        <v>4646.1099999999997</v>
      </c>
      <c r="AJ99" s="103"/>
      <c r="AK99" s="109"/>
      <c r="AN99" s="95" t="s">
        <v>149</v>
      </c>
      <c r="AO99" s="109"/>
    </row>
    <row r="100" spans="1:42" s="159" customFormat="1" ht="15" x14ac:dyDescent="0.25">
      <c r="A100" s="256"/>
      <c r="B100" s="254"/>
      <c r="C100" s="335" t="s">
        <v>150</v>
      </c>
      <c r="D100" s="335"/>
      <c r="E100" s="335"/>
      <c r="F100" s="255"/>
      <c r="G100" s="110"/>
      <c r="H100" s="110"/>
      <c r="I100" s="110"/>
      <c r="J100" s="116"/>
      <c r="K100" s="110"/>
      <c r="L100" s="111">
        <v>96.2</v>
      </c>
      <c r="M100" s="110"/>
      <c r="N100" s="125">
        <v>4115.4399999999996</v>
      </c>
      <c r="AJ100" s="103"/>
      <c r="AK100" s="109"/>
      <c r="AM100" s="95" t="s">
        <v>150</v>
      </c>
      <c r="AO100" s="109"/>
    </row>
    <row r="101" spans="1:42" s="159" customFormat="1" ht="23.25" x14ac:dyDescent="0.25">
      <c r="A101" s="256"/>
      <c r="B101" s="254" t="s">
        <v>151</v>
      </c>
      <c r="C101" s="335" t="s">
        <v>152</v>
      </c>
      <c r="D101" s="335"/>
      <c r="E101" s="335"/>
      <c r="F101" s="255" t="s">
        <v>153</v>
      </c>
      <c r="G101" s="120">
        <v>96</v>
      </c>
      <c r="H101" s="110"/>
      <c r="I101" s="120">
        <v>96</v>
      </c>
      <c r="J101" s="116"/>
      <c r="K101" s="110"/>
      <c r="L101" s="111">
        <v>92.35</v>
      </c>
      <c r="M101" s="110"/>
      <c r="N101" s="125">
        <v>3950.82</v>
      </c>
      <c r="AJ101" s="103"/>
      <c r="AK101" s="109"/>
      <c r="AM101" s="95" t="s">
        <v>152</v>
      </c>
      <c r="AO101" s="109"/>
    </row>
    <row r="102" spans="1:42" s="159" customFormat="1" ht="23.25" x14ac:dyDescent="0.25">
      <c r="A102" s="256"/>
      <c r="B102" s="254" t="s">
        <v>154</v>
      </c>
      <c r="C102" s="335" t="s">
        <v>155</v>
      </c>
      <c r="D102" s="335"/>
      <c r="E102" s="335"/>
      <c r="F102" s="255" t="s">
        <v>153</v>
      </c>
      <c r="G102" s="120">
        <v>53</v>
      </c>
      <c r="H102" s="110"/>
      <c r="I102" s="120">
        <v>53</v>
      </c>
      <c r="J102" s="116"/>
      <c r="K102" s="110"/>
      <c r="L102" s="111">
        <v>50.99</v>
      </c>
      <c r="M102" s="110"/>
      <c r="N102" s="125">
        <v>2181.1799999999998</v>
      </c>
      <c r="AJ102" s="103"/>
      <c r="AK102" s="109"/>
      <c r="AM102" s="95" t="s">
        <v>155</v>
      </c>
      <c r="AO102" s="109"/>
    </row>
    <row r="103" spans="1:42" s="159" customFormat="1" ht="15" x14ac:dyDescent="0.25">
      <c r="A103" s="121"/>
      <c r="B103" s="259"/>
      <c r="C103" s="336" t="s">
        <v>156</v>
      </c>
      <c r="D103" s="336"/>
      <c r="E103" s="336"/>
      <c r="F103" s="252"/>
      <c r="G103" s="105"/>
      <c r="H103" s="105"/>
      <c r="I103" s="105"/>
      <c r="J103" s="107"/>
      <c r="K103" s="105"/>
      <c r="L103" s="122">
        <v>302.79000000000002</v>
      </c>
      <c r="M103" s="118"/>
      <c r="N103" s="126">
        <v>10778.11</v>
      </c>
      <c r="AJ103" s="103"/>
      <c r="AK103" s="109"/>
      <c r="AO103" s="109" t="s">
        <v>156</v>
      </c>
    </row>
    <row r="104" spans="1:42" s="159" customFormat="1" ht="15" x14ac:dyDescent="0.25">
      <c r="A104" s="104" t="s">
        <v>174</v>
      </c>
      <c r="B104" s="251" t="s">
        <v>185</v>
      </c>
      <c r="C104" s="336" t="s">
        <v>186</v>
      </c>
      <c r="D104" s="336"/>
      <c r="E104" s="336"/>
      <c r="F104" s="252" t="s">
        <v>187</v>
      </c>
      <c r="G104" s="105"/>
      <c r="H104" s="105"/>
      <c r="I104" s="129">
        <v>0.02</v>
      </c>
      <c r="J104" s="107"/>
      <c r="K104" s="105"/>
      <c r="L104" s="107"/>
      <c r="M104" s="105"/>
      <c r="N104" s="108"/>
      <c r="AJ104" s="103"/>
      <c r="AK104" s="109" t="s">
        <v>186</v>
      </c>
      <c r="AO104" s="109"/>
    </row>
    <row r="105" spans="1:42" s="159" customFormat="1" ht="15" x14ac:dyDescent="0.25">
      <c r="A105" s="127"/>
      <c r="B105" s="254" t="s">
        <v>168</v>
      </c>
      <c r="C105" s="333" t="s">
        <v>188</v>
      </c>
      <c r="D105" s="333"/>
      <c r="E105" s="333"/>
      <c r="F105" s="333"/>
      <c r="G105" s="333"/>
      <c r="H105" s="333"/>
      <c r="I105" s="333"/>
      <c r="J105" s="333"/>
      <c r="K105" s="333"/>
      <c r="L105" s="333"/>
      <c r="M105" s="333"/>
      <c r="N105" s="342"/>
      <c r="AJ105" s="103"/>
      <c r="AK105" s="109"/>
      <c r="AO105" s="109"/>
      <c r="AP105" s="95" t="s">
        <v>188</v>
      </c>
    </row>
    <row r="106" spans="1:42" s="159" customFormat="1" ht="15" x14ac:dyDescent="0.25">
      <c r="A106" s="253"/>
      <c r="B106" s="254" t="s">
        <v>138</v>
      </c>
      <c r="C106" s="335" t="s">
        <v>142</v>
      </c>
      <c r="D106" s="335"/>
      <c r="E106" s="335"/>
      <c r="F106" s="255"/>
      <c r="G106" s="110"/>
      <c r="H106" s="110"/>
      <c r="I106" s="110"/>
      <c r="J106" s="111">
        <v>396.34</v>
      </c>
      <c r="K106" s="112">
        <v>1.05</v>
      </c>
      <c r="L106" s="111">
        <v>8.32</v>
      </c>
      <c r="M106" s="112">
        <v>42.78</v>
      </c>
      <c r="N106" s="113">
        <v>355.93</v>
      </c>
      <c r="AJ106" s="103"/>
      <c r="AK106" s="109"/>
      <c r="AL106" s="95" t="s">
        <v>142</v>
      </c>
      <c r="AO106" s="109"/>
    </row>
    <row r="107" spans="1:42" s="159" customFormat="1" ht="15" x14ac:dyDescent="0.25">
      <c r="A107" s="253"/>
      <c r="B107" s="254" t="s">
        <v>296</v>
      </c>
      <c r="C107" s="335" t="s">
        <v>143</v>
      </c>
      <c r="D107" s="335"/>
      <c r="E107" s="335"/>
      <c r="F107" s="255"/>
      <c r="G107" s="110"/>
      <c r="H107" s="110"/>
      <c r="I107" s="110"/>
      <c r="J107" s="111">
        <v>19.41</v>
      </c>
      <c r="K107" s="110"/>
      <c r="L107" s="111">
        <v>0.39</v>
      </c>
      <c r="M107" s="112">
        <v>14.05</v>
      </c>
      <c r="N107" s="113">
        <v>5.48</v>
      </c>
      <c r="AJ107" s="103"/>
      <c r="AK107" s="109"/>
      <c r="AL107" s="95" t="s">
        <v>143</v>
      </c>
      <c r="AO107" s="109"/>
    </row>
    <row r="108" spans="1:42" s="159" customFormat="1" ht="15" x14ac:dyDescent="0.25">
      <c r="A108" s="253"/>
      <c r="B108" s="254" t="s">
        <v>157</v>
      </c>
      <c r="C108" s="335" t="s">
        <v>144</v>
      </c>
      <c r="D108" s="335"/>
      <c r="E108" s="335"/>
      <c r="F108" s="255"/>
      <c r="G108" s="110"/>
      <c r="H108" s="110"/>
      <c r="I108" s="110"/>
      <c r="J108" s="111">
        <v>2.5099999999999998</v>
      </c>
      <c r="K108" s="110"/>
      <c r="L108" s="111">
        <v>0.05</v>
      </c>
      <c r="M108" s="112">
        <v>42.78</v>
      </c>
      <c r="N108" s="113">
        <v>2.14</v>
      </c>
      <c r="AJ108" s="103"/>
      <c r="AK108" s="109"/>
      <c r="AL108" s="95" t="s">
        <v>144</v>
      </c>
      <c r="AO108" s="109"/>
    </row>
    <row r="109" spans="1:42" s="159" customFormat="1" ht="15" x14ac:dyDescent="0.25">
      <c r="A109" s="253"/>
      <c r="B109" s="254" t="s">
        <v>165</v>
      </c>
      <c r="C109" s="335" t="s">
        <v>145</v>
      </c>
      <c r="D109" s="335"/>
      <c r="E109" s="335"/>
      <c r="F109" s="255"/>
      <c r="G109" s="110"/>
      <c r="H109" s="110"/>
      <c r="I109" s="110"/>
      <c r="J109" s="111">
        <v>402.81</v>
      </c>
      <c r="K109" s="110"/>
      <c r="L109" s="111">
        <v>8.06</v>
      </c>
      <c r="M109" s="112">
        <v>8.39</v>
      </c>
      <c r="N109" s="113">
        <v>67.62</v>
      </c>
      <c r="AJ109" s="103"/>
      <c r="AK109" s="109"/>
      <c r="AL109" s="95" t="s">
        <v>145</v>
      </c>
      <c r="AO109" s="109"/>
    </row>
    <row r="110" spans="1:42" s="159" customFormat="1" ht="15" x14ac:dyDescent="0.25">
      <c r="A110" s="256"/>
      <c r="B110" s="254"/>
      <c r="C110" s="335" t="s">
        <v>146</v>
      </c>
      <c r="D110" s="335"/>
      <c r="E110" s="335"/>
      <c r="F110" s="255" t="s">
        <v>147</v>
      </c>
      <c r="G110" s="114">
        <v>41.2</v>
      </c>
      <c r="H110" s="112">
        <v>1.05</v>
      </c>
      <c r="I110" s="130">
        <v>0.86519999999999997</v>
      </c>
      <c r="J110" s="116"/>
      <c r="K110" s="110"/>
      <c r="L110" s="116"/>
      <c r="M110" s="110"/>
      <c r="N110" s="115"/>
      <c r="AJ110" s="103"/>
      <c r="AK110" s="109"/>
      <c r="AM110" s="95" t="s">
        <v>146</v>
      </c>
      <c r="AO110" s="109"/>
    </row>
    <row r="111" spans="1:42" s="159" customFormat="1" ht="15" x14ac:dyDescent="0.25">
      <c r="A111" s="256"/>
      <c r="B111" s="254"/>
      <c r="C111" s="335" t="s">
        <v>148</v>
      </c>
      <c r="D111" s="335"/>
      <c r="E111" s="335"/>
      <c r="F111" s="255" t="s">
        <v>147</v>
      </c>
      <c r="G111" s="114">
        <v>0.2</v>
      </c>
      <c r="H111" s="110"/>
      <c r="I111" s="128">
        <v>4.0000000000000001E-3</v>
      </c>
      <c r="J111" s="116"/>
      <c r="K111" s="110"/>
      <c r="L111" s="116"/>
      <c r="M111" s="110"/>
      <c r="N111" s="115"/>
      <c r="AJ111" s="103"/>
      <c r="AK111" s="109"/>
      <c r="AM111" s="95" t="s">
        <v>148</v>
      </c>
      <c r="AO111" s="109"/>
    </row>
    <row r="112" spans="1:42" s="159" customFormat="1" ht="15" x14ac:dyDescent="0.25">
      <c r="A112" s="153"/>
      <c r="B112" s="254"/>
      <c r="C112" s="341" t="s">
        <v>149</v>
      </c>
      <c r="D112" s="341"/>
      <c r="E112" s="341"/>
      <c r="F112" s="257"/>
      <c r="G112" s="118"/>
      <c r="H112" s="118"/>
      <c r="I112" s="118"/>
      <c r="J112" s="119">
        <v>818.56</v>
      </c>
      <c r="K112" s="118"/>
      <c r="L112" s="119">
        <v>16.77</v>
      </c>
      <c r="M112" s="118"/>
      <c r="N112" s="258">
        <v>429.03</v>
      </c>
      <c r="AJ112" s="103"/>
      <c r="AK112" s="109"/>
      <c r="AN112" s="95" t="s">
        <v>149</v>
      </c>
      <c r="AO112" s="109"/>
    </row>
    <row r="113" spans="1:42" s="159" customFormat="1" ht="15" x14ac:dyDescent="0.25">
      <c r="A113" s="256"/>
      <c r="B113" s="254"/>
      <c r="C113" s="335" t="s">
        <v>150</v>
      </c>
      <c r="D113" s="335"/>
      <c r="E113" s="335"/>
      <c r="F113" s="255"/>
      <c r="G113" s="110"/>
      <c r="H113" s="110"/>
      <c r="I113" s="110"/>
      <c r="J113" s="116"/>
      <c r="K113" s="110"/>
      <c r="L113" s="111">
        <v>8.3699999999999992</v>
      </c>
      <c r="M113" s="110"/>
      <c r="N113" s="113">
        <v>358.07</v>
      </c>
      <c r="AJ113" s="103"/>
      <c r="AK113" s="109"/>
      <c r="AM113" s="95" t="s">
        <v>150</v>
      </c>
      <c r="AO113" s="109"/>
    </row>
    <row r="114" spans="1:42" s="159" customFormat="1" ht="23.25" x14ac:dyDescent="0.25">
      <c r="A114" s="256"/>
      <c r="B114" s="254" t="s">
        <v>170</v>
      </c>
      <c r="C114" s="335" t="s">
        <v>171</v>
      </c>
      <c r="D114" s="335"/>
      <c r="E114" s="335"/>
      <c r="F114" s="255" t="s">
        <v>153</v>
      </c>
      <c r="G114" s="120">
        <v>98</v>
      </c>
      <c r="H114" s="110"/>
      <c r="I114" s="120">
        <v>98</v>
      </c>
      <c r="J114" s="116"/>
      <c r="K114" s="110"/>
      <c r="L114" s="111">
        <v>8.1999999999999993</v>
      </c>
      <c r="M114" s="110"/>
      <c r="N114" s="113">
        <v>350.91</v>
      </c>
      <c r="AJ114" s="103"/>
      <c r="AK114" s="109"/>
      <c r="AM114" s="95" t="s">
        <v>171</v>
      </c>
      <c r="AO114" s="109"/>
    </row>
    <row r="115" spans="1:42" s="159" customFormat="1" ht="23.25" x14ac:dyDescent="0.25">
      <c r="A115" s="256"/>
      <c r="B115" s="254" t="s">
        <v>172</v>
      </c>
      <c r="C115" s="335" t="s">
        <v>173</v>
      </c>
      <c r="D115" s="335"/>
      <c r="E115" s="335"/>
      <c r="F115" s="255" t="s">
        <v>153</v>
      </c>
      <c r="G115" s="120">
        <v>51</v>
      </c>
      <c r="H115" s="110"/>
      <c r="I115" s="120">
        <v>51</v>
      </c>
      <c r="J115" s="116"/>
      <c r="K115" s="110"/>
      <c r="L115" s="111">
        <v>4.2699999999999996</v>
      </c>
      <c r="M115" s="110"/>
      <c r="N115" s="113">
        <v>182.62</v>
      </c>
      <c r="AJ115" s="103"/>
      <c r="AK115" s="109"/>
      <c r="AM115" s="95" t="s">
        <v>173</v>
      </c>
      <c r="AO115" s="109"/>
    </row>
    <row r="116" spans="1:42" s="159" customFormat="1" ht="15" x14ac:dyDescent="0.25">
      <c r="A116" s="121"/>
      <c r="B116" s="259"/>
      <c r="C116" s="336" t="s">
        <v>156</v>
      </c>
      <c r="D116" s="336"/>
      <c r="E116" s="336"/>
      <c r="F116" s="252"/>
      <c r="G116" s="105"/>
      <c r="H116" s="105"/>
      <c r="I116" s="105"/>
      <c r="J116" s="107"/>
      <c r="K116" s="105"/>
      <c r="L116" s="122">
        <v>29.24</v>
      </c>
      <c r="M116" s="118"/>
      <c r="N116" s="123">
        <v>962.56</v>
      </c>
      <c r="AJ116" s="103"/>
      <c r="AK116" s="109"/>
      <c r="AO116" s="109" t="s">
        <v>156</v>
      </c>
    </row>
    <row r="117" spans="1:42" s="159" customFormat="1" ht="15" x14ac:dyDescent="0.25">
      <c r="A117" s="104" t="s">
        <v>181</v>
      </c>
      <c r="B117" s="251" t="s">
        <v>190</v>
      </c>
      <c r="C117" s="336" t="s">
        <v>191</v>
      </c>
      <c r="D117" s="336"/>
      <c r="E117" s="336"/>
      <c r="F117" s="252" t="s">
        <v>160</v>
      </c>
      <c r="G117" s="105"/>
      <c r="H117" s="105"/>
      <c r="I117" s="129">
        <v>-2.04</v>
      </c>
      <c r="J117" s="122">
        <v>3.5</v>
      </c>
      <c r="K117" s="105"/>
      <c r="L117" s="122">
        <v>-7.14</v>
      </c>
      <c r="M117" s="129">
        <v>8.39</v>
      </c>
      <c r="N117" s="123">
        <v>-59.9</v>
      </c>
      <c r="AJ117" s="103"/>
      <c r="AK117" s="109" t="s">
        <v>191</v>
      </c>
      <c r="AO117" s="109"/>
    </row>
    <row r="118" spans="1:42" s="159" customFormat="1" ht="15" x14ac:dyDescent="0.25">
      <c r="A118" s="121"/>
      <c r="B118" s="259"/>
      <c r="C118" s="336" t="s">
        <v>156</v>
      </c>
      <c r="D118" s="336"/>
      <c r="E118" s="336"/>
      <c r="F118" s="252"/>
      <c r="G118" s="105"/>
      <c r="H118" s="105"/>
      <c r="I118" s="105"/>
      <c r="J118" s="107"/>
      <c r="K118" s="105"/>
      <c r="L118" s="122">
        <v>-7.14</v>
      </c>
      <c r="M118" s="118"/>
      <c r="N118" s="123">
        <v>-59.9</v>
      </c>
      <c r="AJ118" s="103"/>
      <c r="AK118" s="109"/>
      <c r="AO118" s="109" t="s">
        <v>156</v>
      </c>
    </row>
    <row r="119" spans="1:42" s="159" customFormat="1" ht="34.5" x14ac:dyDescent="0.25">
      <c r="A119" s="104" t="s">
        <v>184</v>
      </c>
      <c r="B119" s="251" t="s">
        <v>197</v>
      </c>
      <c r="C119" s="336" t="s">
        <v>198</v>
      </c>
      <c r="D119" s="336"/>
      <c r="E119" s="336"/>
      <c r="F119" s="252" t="s">
        <v>160</v>
      </c>
      <c r="G119" s="105"/>
      <c r="H119" s="105"/>
      <c r="I119" s="124">
        <v>1</v>
      </c>
      <c r="J119" s="107"/>
      <c r="K119" s="105"/>
      <c r="L119" s="107"/>
      <c r="M119" s="105"/>
      <c r="N119" s="108"/>
      <c r="AJ119" s="103"/>
      <c r="AK119" s="109" t="s">
        <v>198</v>
      </c>
      <c r="AO119" s="109"/>
    </row>
    <row r="120" spans="1:42" s="159" customFormat="1" ht="15" x14ac:dyDescent="0.25">
      <c r="A120" s="127"/>
      <c r="B120" s="254" t="s">
        <v>168</v>
      </c>
      <c r="C120" s="333" t="s">
        <v>188</v>
      </c>
      <c r="D120" s="333"/>
      <c r="E120" s="333"/>
      <c r="F120" s="333"/>
      <c r="G120" s="333"/>
      <c r="H120" s="333"/>
      <c r="I120" s="333"/>
      <c r="J120" s="333"/>
      <c r="K120" s="333"/>
      <c r="L120" s="333"/>
      <c r="M120" s="333"/>
      <c r="N120" s="342"/>
      <c r="AJ120" s="103"/>
      <c r="AK120" s="109"/>
      <c r="AO120" s="109"/>
      <c r="AP120" s="95" t="s">
        <v>188</v>
      </c>
    </row>
    <row r="121" spans="1:42" s="159" customFormat="1" ht="15" x14ac:dyDescent="0.25">
      <c r="A121" s="253"/>
      <c r="B121" s="254" t="s">
        <v>138</v>
      </c>
      <c r="C121" s="335" t="s">
        <v>142</v>
      </c>
      <c r="D121" s="335"/>
      <c r="E121" s="335"/>
      <c r="F121" s="255"/>
      <c r="G121" s="110"/>
      <c r="H121" s="110"/>
      <c r="I121" s="110"/>
      <c r="J121" s="111">
        <v>12.74</v>
      </c>
      <c r="K121" s="112">
        <v>1.05</v>
      </c>
      <c r="L121" s="111">
        <v>13.38</v>
      </c>
      <c r="M121" s="112">
        <v>42.78</v>
      </c>
      <c r="N121" s="113">
        <v>572.4</v>
      </c>
      <c r="AJ121" s="103"/>
      <c r="AK121" s="109"/>
      <c r="AL121" s="95" t="s">
        <v>142</v>
      </c>
      <c r="AO121" s="109"/>
    </row>
    <row r="122" spans="1:42" s="159" customFormat="1" ht="15" x14ac:dyDescent="0.25">
      <c r="A122" s="253"/>
      <c r="B122" s="254" t="s">
        <v>296</v>
      </c>
      <c r="C122" s="335" t="s">
        <v>143</v>
      </c>
      <c r="D122" s="335"/>
      <c r="E122" s="335"/>
      <c r="F122" s="255"/>
      <c r="G122" s="110"/>
      <c r="H122" s="110"/>
      <c r="I122" s="110"/>
      <c r="J122" s="111">
        <v>0.87</v>
      </c>
      <c r="K122" s="110"/>
      <c r="L122" s="111">
        <v>0.87</v>
      </c>
      <c r="M122" s="112">
        <v>14.05</v>
      </c>
      <c r="N122" s="113">
        <v>12.22</v>
      </c>
      <c r="AJ122" s="103"/>
      <c r="AK122" s="109"/>
      <c r="AL122" s="95" t="s">
        <v>143</v>
      </c>
      <c r="AO122" s="109"/>
    </row>
    <row r="123" spans="1:42" s="159" customFormat="1" ht="15" x14ac:dyDescent="0.25">
      <c r="A123" s="253"/>
      <c r="B123" s="254" t="s">
        <v>165</v>
      </c>
      <c r="C123" s="335" t="s">
        <v>145</v>
      </c>
      <c r="D123" s="335"/>
      <c r="E123" s="335"/>
      <c r="F123" s="255"/>
      <c r="G123" s="110"/>
      <c r="H123" s="110"/>
      <c r="I123" s="110"/>
      <c r="J123" s="111">
        <v>20.04</v>
      </c>
      <c r="K123" s="110"/>
      <c r="L123" s="111">
        <v>20.04</v>
      </c>
      <c r="M123" s="112">
        <v>8.39</v>
      </c>
      <c r="N123" s="113">
        <v>168.14</v>
      </c>
      <c r="AJ123" s="103"/>
      <c r="AK123" s="109"/>
      <c r="AL123" s="95" t="s">
        <v>145</v>
      </c>
      <c r="AO123" s="109"/>
    </row>
    <row r="124" spans="1:42" s="159" customFormat="1" ht="15" x14ac:dyDescent="0.25">
      <c r="A124" s="256"/>
      <c r="B124" s="254"/>
      <c r="C124" s="335" t="s">
        <v>146</v>
      </c>
      <c r="D124" s="335"/>
      <c r="E124" s="335"/>
      <c r="F124" s="255" t="s">
        <v>147</v>
      </c>
      <c r="G124" s="112">
        <v>1.34</v>
      </c>
      <c r="H124" s="112">
        <v>1.05</v>
      </c>
      <c r="I124" s="128">
        <v>1.407</v>
      </c>
      <c r="J124" s="116"/>
      <c r="K124" s="110"/>
      <c r="L124" s="116"/>
      <c r="M124" s="110"/>
      <c r="N124" s="115"/>
      <c r="AJ124" s="103"/>
      <c r="AK124" s="109"/>
      <c r="AM124" s="95" t="s">
        <v>146</v>
      </c>
      <c r="AO124" s="109"/>
    </row>
    <row r="125" spans="1:42" s="159" customFormat="1" ht="15" x14ac:dyDescent="0.25">
      <c r="A125" s="153"/>
      <c r="B125" s="254"/>
      <c r="C125" s="341" t="s">
        <v>149</v>
      </c>
      <c r="D125" s="341"/>
      <c r="E125" s="341"/>
      <c r="F125" s="257"/>
      <c r="G125" s="118"/>
      <c r="H125" s="118"/>
      <c r="I125" s="118"/>
      <c r="J125" s="119">
        <v>33.65</v>
      </c>
      <c r="K125" s="118"/>
      <c r="L125" s="119">
        <v>34.29</v>
      </c>
      <c r="M125" s="118"/>
      <c r="N125" s="258">
        <v>752.76</v>
      </c>
      <c r="AJ125" s="103"/>
      <c r="AK125" s="109"/>
      <c r="AN125" s="95" t="s">
        <v>149</v>
      </c>
      <c r="AO125" s="109"/>
    </row>
    <row r="126" spans="1:42" s="159" customFormat="1" ht="15" x14ac:dyDescent="0.25">
      <c r="A126" s="256"/>
      <c r="B126" s="254"/>
      <c r="C126" s="335" t="s">
        <v>150</v>
      </c>
      <c r="D126" s="335"/>
      <c r="E126" s="335"/>
      <c r="F126" s="255"/>
      <c r="G126" s="110"/>
      <c r="H126" s="110"/>
      <c r="I126" s="110"/>
      <c r="J126" s="116"/>
      <c r="K126" s="110"/>
      <c r="L126" s="111">
        <v>13.38</v>
      </c>
      <c r="M126" s="110"/>
      <c r="N126" s="113">
        <v>572.4</v>
      </c>
      <c r="AJ126" s="103"/>
      <c r="AK126" s="109"/>
      <c r="AM126" s="95" t="s">
        <v>150</v>
      </c>
      <c r="AO126" s="109"/>
    </row>
    <row r="127" spans="1:42" s="159" customFormat="1" ht="23.25" x14ac:dyDescent="0.25">
      <c r="A127" s="256"/>
      <c r="B127" s="254" t="s">
        <v>170</v>
      </c>
      <c r="C127" s="335" t="s">
        <v>171</v>
      </c>
      <c r="D127" s="335"/>
      <c r="E127" s="335"/>
      <c r="F127" s="255" t="s">
        <v>153</v>
      </c>
      <c r="G127" s="120">
        <v>98</v>
      </c>
      <c r="H127" s="110"/>
      <c r="I127" s="120">
        <v>98</v>
      </c>
      <c r="J127" s="116"/>
      <c r="K127" s="110"/>
      <c r="L127" s="111">
        <v>13.11</v>
      </c>
      <c r="M127" s="110"/>
      <c r="N127" s="113">
        <v>560.95000000000005</v>
      </c>
      <c r="AJ127" s="103"/>
      <c r="AK127" s="109"/>
      <c r="AM127" s="95" t="s">
        <v>171</v>
      </c>
      <c r="AO127" s="109"/>
    </row>
    <row r="128" spans="1:42" s="159" customFormat="1" ht="23.25" x14ac:dyDescent="0.25">
      <c r="A128" s="256"/>
      <c r="B128" s="254" t="s">
        <v>172</v>
      </c>
      <c r="C128" s="335" t="s">
        <v>173</v>
      </c>
      <c r="D128" s="335"/>
      <c r="E128" s="335"/>
      <c r="F128" s="255" t="s">
        <v>153</v>
      </c>
      <c r="G128" s="120">
        <v>51</v>
      </c>
      <c r="H128" s="110"/>
      <c r="I128" s="120">
        <v>51</v>
      </c>
      <c r="J128" s="116"/>
      <c r="K128" s="110"/>
      <c r="L128" s="111">
        <v>6.82</v>
      </c>
      <c r="M128" s="110"/>
      <c r="N128" s="113">
        <v>291.92</v>
      </c>
      <c r="AJ128" s="103"/>
      <c r="AK128" s="109"/>
      <c r="AM128" s="95" t="s">
        <v>173</v>
      </c>
      <c r="AO128" s="109"/>
    </row>
    <row r="129" spans="1:43" s="159" customFormat="1" ht="15" x14ac:dyDescent="0.25">
      <c r="A129" s="121"/>
      <c r="B129" s="259"/>
      <c r="C129" s="336" t="s">
        <v>156</v>
      </c>
      <c r="D129" s="336"/>
      <c r="E129" s="336"/>
      <c r="F129" s="252"/>
      <c r="G129" s="105"/>
      <c r="H129" s="105"/>
      <c r="I129" s="105"/>
      <c r="J129" s="107"/>
      <c r="K129" s="105"/>
      <c r="L129" s="122">
        <v>54.22</v>
      </c>
      <c r="M129" s="118"/>
      <c r="N129" s="126">
        <v>1605.63</v>
      </c>
      <c r="AJ129" s="103"/>
      <c r="AK129" s="109"/>
      <c r="AO129" s="109" t="s">
        <v>156</v>
      </c>
    </row>
    <row r="130" spans="1:43" s="159" customFormat="1" ht="34.5" x14ac:dyDescent="0.25">
      <c r="A130" s="104" t="s">
        <v>189</v>
      </c>
      <c r="B130" s="251" t="s">
        <v>200</v>
      </c>
      <c r="C130" s="336" t="s">
        <v>201</v>
      </c>
      <c r="D130" s="336"/>
      <c r="E130" s="336"/>
      <c r="F130" s="252" t="s">
        <v>187</v>
      </c>
      <c r="G130" s="105"/>
      <c r="H130" s="105"/>
      <c r="I130" s="129">
        <v>0.04</v>
      </c>
      <c r="J130" s="107"/>
      <c r="K130" s="105"/>
      <c r="L130" s="107"/>
      <c r="M130" s="105"/>
      <c r="N130" s="108"/>
      <c r="AJ130" s="103"/>
      <c r="AK130" s="109" t="s">
        <v>201</v>
      </c>
      <c r="AO130" s="109"/>
    </row>
    <row r="131" spans="1:43" s="159" customFormat="1" ht="15" x14ac:dyDescent="0.25">
      <c r="A131" s="127"/>
      <c r="B131" s="254" t="s">
        <v>168</v>
      </c>
      <c r="C131" s="333" t="s">
        <v>188</v>
      </c>
      <c r="D131" s="333"/>
      <c r="E131" s="333"/>
      <c r="F131" s="333"/>
      <c r="G131" s="333"/>
      <c r="H131" s="333"/>
      <c r="I131" s="333"/>
      <c r="J131" s="333"/>
      <c r="K131" s="333"/>
      <c r="L131" s="333"/>
      <c r="M131" s="333"/>
      <c r="N131" s="342"/>
      <c r="AJ131" s="103"/>
      <c r="AK131" s="109"/>
      <c r="AO131" s="109"/>
      <c r="AP131" s="95" t="s">
        <v>188</v>
      </c>
    </row>
    <row r="132" spans="1:43" s="159" customFormat="1" ht="15" x14ac:dyDescent="0.25">
      <c r="A132" s="253"/>
      <c r="B132" s="254" t="s">
        <v>138</v>
      </c>
      <c r="C132" s="335" t="s">
        <v>142</v>
      </c>
      <c r="D132" s="335"/>
      <c r="E132" s="335"/>
      <c r="F132" s="255"/>
      <c r="G132" s="110"/>
      <c r="H132" s="110"/>
      <c r="I132" s="110"/>
      <c r="J132" s="111">
        <v>296.31</v>
      </c>
      <c r="K132" s="112">
        <v>1.05</v>
      </c>
      <c r="L132" s="111">
        <v>12.45</v>
      </c>
      <c r="M132" s="112">
        <v>42.78</v>
      </c>
      <c r="N132" s="113">
        <v>532.61</v>
      </c>
      <c r="AJ132" s="103"/>
      <c r="AK132" s="109"/>
      <c r="AL132" s="95" t="s">
        <v>142</v>
      </c>
      <c r="AO132" s="109"/>
    </row>
    <row r="133" spans="1:43" s="159" customFormat="1" ht="15" x14ac:dyDescent="0.25">
      <c r="A133" s="253"/>
      <c r="B133" s="254" t="s">
        <v>296</v>
      </c>
      <c r="C133" s="335" t="s">
        <v>143</v>
      </c>
      <c r="D133" s="335"/>
      <c r="E133" s="335"/>
      <c r="F133" s="255"/>
      <c r="G133" s="110"/>
      <c r="H133" s="110"/>
      <c r="I133" s="110"/>
      <c r="J133" s="111">
        <v>13.51</v>
      </c>
      <c r="K133" s="110"/>
      <c r="L133" s="111">
        <v>0.54</v>
      </c>
      <c r="M133" s="112">
        <v>14.05</v>
      </c>
      <c r="N133" s="113">
        <v>7.59</v>
      </c>
      <c r="AJ133" s="103"/>
      <c r="AK133" s="109"/>
      <c r="AL133" s="95" t="s">
        <v>143</v>
      </c>
      <c r="AO133" s="109"/>
    </row>
    <row r="134" spans="1:43" s="159" customFormat="1" ht="15" x14ac:dyDescent="0.25">
      <c r="A134" s="253"/>
      <c r="B134" s="254" t="s">
        <v>157</v>
      </c>
      <c r="C134" s="335" t="s">
        <v>144</v>
      </c>
      <c r="D134" s="335"/>
      <c r="E134" s="335"/>
      <c r="F134" s="255"/>
      <c r="G134" s="110"/>
      <c r="H134" s="110"/>
      <c r="I134" s="110"/>
      <c r="J134" s="111">
        <v>0.26</v>
      </c>
      <c r="K134" s="110"/>
      <c r="L134" s="111">
        <v>0.01</v>
      </c>
      <c r="M134" s="112">
        <v>42.78</v>
      </c>
      <c r="N134" s="113">
        <v>0.43</v>
      </c>
      <c r="AJ134" s="103"/>
      <c r="AK134" s="109"/>
      <c r="AL134" s="95" t="s">
        <v>144</v>
      </c>
      <c r="AO134" s="109"/>
    </row>
    <row r="135" spans="1:43" s="159" customFormat="1" ht="15" x14ac:dyDescent="0.25">
      <c r="A135" s="253"/>
      <c r="B135" s="254" t="s">
        <v>165</v>
      </c>
      <c r="C135" s="335" t="s">
        <v>145</v>
      </c>
      <c r="D135" s="335"/>
      <c r="E135" s="335"/>
      <c r="F135" s="255"/>
      <c r="G135" s="110"/>
      <c r="H135" s="110"/>
      <c r="I135" s="110"/>
      <c r="J135" s="111">
        <v>122.24</v>
      </c>
      <c r="K135" s="110"/>
      <c r="L135" s="111">
        <v>4.8899999999999997</v>
      </c>
      <c r="M135" s="112">
        <v>8.39</v>
      </c>
      <c r="N135" s="113">
        <v>41.03</v>
      </c>
      <c r="AJ135" s="103"/>
      <c r="AK135" s="109"/>
      <c r="AL135" s="95" t="s">
        <v>145</v>
      </c>
      <c r="AO135" s="109"/>
    </row>
    <row r="136" spans="1:43" s="159" customFormat="1" ht="15" x14ac:dyDescent="0.25">
      <c r="A136" s="256"/>
      <c r="B136" s="254"/>
      <c r="C136" s="335" t="s">
        <v>146</v>
      </c>
      <c r="D136" s="335"/>
      <c r="E136" s="335"/>
      <c r="F136" s="255" t="s">
        <v>147</v>
      </c>
      <c r="G136" s="112">
        <v>29.87</v>
      </c>
      <c r="H136" s="112">
        <v>1.05</v>
      </c>
      <c r="I136" s="131">
        <v>1.25454</v>
      </c>
      <c r="J136" s="116"/>
      <c r="K136" s="110"/>
      <c r="L136" s="116"/>
      <c r="M136" s="110"/>
      <c r="N136" s="115"/>
      <c r="AJ136" s="103"/>
      <c r="AK136" s="109"/>
      <c r="AM136" s="95" t="s">
        <v>146</v>
      </c>
      <c r="AO136" s="109"/>
    </row>
    <row r="137" spans="1:43" s="159" customFormat="1" ht="15" x14ac:dyDescent="0.25">
      <c r="A137" s="256"/>
      <c r="B137" s="254"/>
      <c r="C137" s="335" t="s">
        <v>148</v>
      </c>
      <c r="D137" s="335"/>
      <c r="E137" s="335"/>
      <c r="F137" s="255" t="s">
        <v>147</v>
      </c>
      <c r="G137" s="112">
        <v>0.02</v>
      </c>
      <c r="H137" s="110"/>
      <c r="I137" s="130">
        <v>8.0000000000000004E-4</v>
      </c>
      <c r="J137" s="116"/>
      <c r="K137" s="110"/>
      <c r="L137" s="116"/>
      <c r="M137" s="110"/>
      <c r="N137" s="115"/>
      <c r="AJ137" s="103"/>
      <c r="AK137" s="109"/>
      <c r="AM137" s="95" t="s">
        <v>148</v>
      </c>
      <c r="AO137" s="109"/>
    </row>
    <row r="138" spans="1:43" s="159" customFormat="1" ht="15" x14ac:dyDescent="0.25">
      <c r="A138" s="153"/>
      <c r="B138" s="254"/>
      <c r="C138" s="341" t="s">
        <v>149</v>
      </c>
      <c r="D138" s="341"/>
      <c r="E138" s="341"/>
      <c r="F138" s="257"/>
      <c r="G138" s="118"/>
      <c r="H138" s="118"/>
      <c r="I138" s="118"/>
      <c r="J138" s="119">
        <v>432.06</v>
      </c>
      <c r="K138" s="118"/>
      <c r="L138" s="119">
        <v>17.88</v>
      </c>
      <c r="M138" s="118"/>
      <c r="N138" s="258">
        <v>581.23</v>
      </c>
      <c r="AJ138" s="103"/>
      <c r="AK138" s="109"/>
      <c r="AN138" s="95" t="s">
        <v>149</v>
      </c>
      <c r="AO138" s="109"/>
    </row>
    <row r="139" spans="1:43" s="159" customFormat="1" ht="15" x14ac:dyDescent="0.25">
      <c r="A139" s="256"/>
      <c r="B139" s="254"/>
      <c r="C139" s="335" t="s">
        <v>150</v>
      </c>
      <c r="D139" s="335"/>
      <c r="E139" s="335"/>
      <c r="F139" s="255"/>
      <c r="G139" s="110"/>
      <c r="H139" s="110"/>
      <c r="I139" s="110"/>
      <c r="J139" s="116"/>
      <c r="K139" s="110"/>
      <c r="L139" s="111">
        <v>12.46</v>
      </c>
      <c r="M139" s="110"/>
      <c r="N139" s="113">
        <v>533.04</v>
      </c>
      <c r="AJ139" s="103"/>
      <c r="AK139" s="109"/>
      <c r="AM139" s="95" t="s">
        <v>150</v>
      </c>
      <c r="AO139" s="109"/>
    </row>
    <row r="140" spans="1:43" s="159" customFormat="1" ht="23.25" x14ac:dyDescent="0.25">
      <c r="A140" s="256"/>
      <c r="B140" s="254" t="s">
        <v>170</v>
      </c>
      <c r="C140" s="335" t="s">
        <v>171</v>
      </c>
      <c r="D140" s="335"/>
      <c r="E140" s="335"/>
      <c r="F140" s="255" t="s">
        <v>153</v>
      </c>
      <c r="G140" s="120">
        <v>98</v>
      </c>
      <c r="H140" s="110"/>
      <c r="I140" s="120">
        <v>98</v>
      </c>
      <c r="J140" s="116"/>
      <c r="K140" s="110"/>
      <c r="L140" s="111">
        <v>12.21</v>
      </c>
      <c r="M140" s="110"/>
      <c r="N140" s="113">
        <v>522.38</v>
      </c>
      <c r="AJ140" s="103"/>
      <c r="AK140" s="109"/>
      <c r="AM140" s="95" t="s">
        <v>171</v>
      </c>
      <c r="AO140" s="109"/>
    </row>
    <row r="141" spans="1:43" s="159" customFormat="1" ht="23.25" x14ac:dyDescent="0.25">
      <c r="A141" s="256"/>
      <c r="B141" s="254" t="s">
        <v>172</v>
      </c>
      <c r="C141" s="335" t="s">
        <v>173</v>
      </c>
      <c r="D141" s="335"/>
      <c r="E141" s="335"/>
      <c r="F141" s="255" t="s">
        <v>153</v>
      </c>
      <c r="G141" s="120">
        <v>51</v>
      </c>
      <c r="H141" s="110"/>
      <c r="I141" s="120">
        <v>51</v>
      </c>
      <c r="J141" s="116"/>
      <c r="K141" s="110"/>
      <c r="L141" s="111">
        <v>6.35</v>
      </c>
      <c r="M141" s="110"/>
      <c r="N141" s="113">
        <v>271.85000000000002</v>
      </c>
      <c r="AJ141" s="103"/>
      <c r="AK141" s="109"/>
      <c r="AM141" s="95" t="s">
        <v>173</v>
      </c>
      <c r="AO141" s="109"/>
    </row>
    <row r="142" spans="1:43" s="159" customFormat="1" ht="15" x14ac:dyDescent="0.25">
      <c r="A142" s="121"/>
      <c r="B142" s="259"/>
      <c r="C142" s="336" t="s">
        <v>156</v>
      </c>
      <c r="D142" s="336"/>
      <c r="E142" s="336"/>
      <c r="F142" s="252"/>
      <c r="G142" s="105"/>
      <c r="H142" s="105"/>
      <c r="I142" s="105"/>
      <c r="J142" s="107"/>
      <c r="K142" s="105"/>
      <c r="L142" s="122">
        <v>36.44</v>
      </c>
      <c r="M142" s="118"/>
      <c r="N142" s="126">
        <v>1375.46</v>
      </c>
      <c r="AJ142" s="103"/>
      <c r="AK142" s="109"/>
      <c r="AO142" s="109" t="s">
        <v>156</v>
      </c>
    </row>
    <row r="143" spans="1:43" s="159" customFormat="1" ht="15" x14ac:dyDescent="0.25">
      <c r="A143" s="132"/>
      <c r="B143" s="212"/>
      <c r="C143" s="212"/>
      <c r="D143" s="212"/>
      <c r="E143" s="212"/>
      <c r="F143" s="133"/>
      <c r="G143" s="133"/>
      <c r="H143" s="133"/>
      <c r="I143" s="133"/>
      <c r="J143" s="134"/>
      <c r="K143" s="133"/>
      <c r="L143" s="134"/>
      <c r="M143" s="110"/>
      <c r="N143" s="134"/>
      <c r="AJ143" s="103"/>
      <c r="AK143" s="109"/>
      <c r="AO143" s="109"/>
    </row>
    <row r="144" spans="1:43" s="159" customFormat="1" ht="15" x14ac:dyDescent="0.25">
      <c r="A144" s="135"/>
      <c r="B144" s="261"/>
      <c r="C144" s="336" t="s">
        <v>455</v>
      </c>
      <c r="D144" s="336"/>
      <c r="E144" s="336"/>
      <c r="F144" s="336"/>
      <c r="G144" s="336"/>
      <c r="H144" s="336"/>
      <c r="I144" s="336"/>
      <c r="J144" s="336"/>
      <c r="K144" s="336"/>
      <c r="L144" s="262">
        <v>888.52</v>
      </c>
      <c r="M144" s="137"/>
      <c r="N144" s="138"/>
      <c r="AJ144" s="103"/>
      <c r="AK144" s="109"/>
      <c r="AO144" s="109"/>
      <c r="AQ144" s="109" t="s">
        <v>455</v>
      </c>
    </row>
    <row r="145" spans="1:43" s="159" customFormat="1" ht="15" x14ac:dyDescent="0.25">
      <c r="A145" s="338" t="s">
        <v>218</v>
      </c>
      <c r="B145" s="339"/>
      <c r="C145" s="339"/>
      <c r="D145" s="339"/>
      <c r="E145" s="339"/>
      <c r="F145" s="339"/>
      <c r="G145" s="339"/>
      <c r="H145" s="339"/>
      <c r="I145" s="339"/>
      <c r="J145" s="339"/>
      <c r="K145" s="339"/>
      <c r="L145" s="339"/>
      <c r="M145" s="339"/>
      <c r="N145" s="340"/>
      <c r="AJ145" s="103" t="s">
        <v>218</v>
      </c>
      <c r="AK145" s="109"/>
      <c r="AO145" s="109"/>
      <c r="AQ145" s="109"/>
    </row>
    <row r="146" spans="1:43" s="159" customFormat="1" ht="23.25" x14ac:dyDescent="0.25">
      <c r="A146" s="104" t="s">
        <v>192</v>
      </c>
      <c r="B146" s="251" t="s">
        <v>220</v>
      </c>
      <c r="C146" s="336" t="s">
        <v>221</v>
      </c>
      <c r="D146" s="336"/>
      <c r="E146" s="336"/>
      <c r="F146" s="252" t="s">
        <v>187</v>
      </c>
      <c r="G146" s="105"/>
      <c r="H146" s="105"/>
      <c r="I146" s="129">
        <v>0.03</v>
      </c>
      <c r="J146" s="150">
        <v>1565</v>
      </c>
      <c r="K146" s="105"/>
      <c r="L146" s="122">
        <v>46.95</v>
      </c>
      <c r="M146" s="129">
        <v>8.39</v>
      </c>
      <c r="N146" s="123">
        <v>393.91</v>
      </c>
      <c r="AJ146" s="103"/>
      <c r="AK146" s="109" t="s">
        <v>221</v>
      </c>
      <c r="AO146" s="109"/>
      <c r="AQ146" s="109"/>
    </row>
    <row r="147" spans="1:43" s="159" customFormat="1" ht="15" x14ac:dyDescent="0.25">
      <c r="A147" s="121"/>
      <c r="B147" s="259"/>
      <c r="C147" s="336" t="s">
        <v>156</v>
      </c>
      <c r="D147" s="336"/>
      <c r="E147" s="336"/>
      <c r="F147" s="252"/>
      <c r="G147" s="105"/>
      <c r="H147" s="105"/>
      <c r="I147" s="105"/>
      <c r="J147" s="107"/>
      <c r="K147" s="105"/>
      <c r="L147" s="122">
        <v>46.95</v>
      </c>
      <c r="M147" s="118"/>
      <c r="N147" s="123">
        <v>393.91</v>
      </c>
      <c r="AJ147" s="103"/>
      <c r="AK147" s="109"/>
      <c r="AO147" s="109" t="s">
        <v>156</v>
      </c>
      <c r="AQ147" s="109"/>
    </row>
    <row r="148" spans="1:43" s="159" customFormat="1" ht="23.25" x14ac:dyDescent="0.25">
      <c r="A148" s="104" t="s">
        <v>196</v>
      </c>
      <c r="B148" s="251" t="s">
        <v>223</v>
      </c>
      <c r="C148" s="336" t="s">
        <v>224</v>
      </c>
      <c r="D148" s="336"/>
      <c r="E148" s="336"/>
      <c r="F148" s="252" t="s">
        <v>187</v>
      </c>
      <c r="G148" s="105"/>
      <c r="H148" s="105"/>
      <c r="I148" s="129">
        <v>0.05</v>
      </c>
      <c r="J148" s="122">
        <v>5.73</v>
      </c>
      <c r="K148" s="105"/>
      <c r="L148" s="122">
        <v>0.28999999999999998</v>
      </c>
      <c r="M148" s="129">
        <v>8.39</v>
      </c>
      <c r="N148" s="123">
        <v>2.4300000000000002</v>
      </c>
      <c r="AJ148" s="103"/>
      <c r="AK148" s="109" t="s">
        <v>224</v>
      </c>
      <c r="AO148" s="109"/>
      <c r="AQ148" s="109"/>
    </row>
    <row r="149" spans="1:43" s="159" customFormat="1" ht="15" x14ac:dyDescent="0.25">
      <c r="A149" s="121"/>
      <c r="B149" s="259"/>
      <c r="C149" s="336" t="s">
        <v>156</v>
      </c>
      <c r="D149" s="336"/>
      <c r="E149" s="336"/>
      <c r="F149" s="252"/>
      <c r="G149" s="105"/>
      <c r="H149" s="105"/>
      <c r="I149" s="105"/>
      <c r="J149" s="107"/>
      <c r="K149" s="105"/>
      <c r="L149" s="122">
        <v>0.28999999999999998</v>
      </c>
      <c r="M149" s="118"/>
      <c r="N149" s="123">
        <v>2.4300000000000002</v>
      </c>
      <c r="AJ149" s="103"/>
      <c r="AK149" s="109"/>
      <c r="AO149" s="109" t="s">
        <v>156</v>
      </c>
      <c r="AQ149" s="109"/>
    </row>
    <row r="150" spans="1:43" s="159" customFormat="1" ht="45.75" x14ac:dyDescent="0.25">
      <c r="A150" s="104" t="s">
        <v>199</v>
      </c>
      <c r="B150" s="251" t="s">
        <v>226</v>
      </c>
      <c r="C150" s="336" t="s">
        <v>227</v>
      </c>
      <c r="D150" s="336"/>
      <c r="E150" s="336"/>
      <c r="F150" s="252" t="s">
        <v>228</v>
      </c>
      <c r="G150" s="105"/>
      <c r="H150" s="105"/>
      <c r="I150" s="151">
        <v>1.5</v>
      </c>
      <c r="J150" s="122">
        <v>40.5</v>
      </c>
      <c r="K150" s="105"/>
      <c r="L150" s="122">
        <v>60.75</v>
      </c>
      <c r="M150" s="129">
        <v>8.39</v>
      </c>
      <c r="N150" s="123">
        <v>509.69</v>
      </c>
      <c r="AJ150" s="103"/>
      <c r="AK150" s="109" t="s">
        <v>227</v>
      </c>
      <c r="AO150" s="109"/>
      <c r="AQ150" s="109"/>
    </row>
    <row r="151" spans="1:43" s="159" customFormat="1" ht="15" x14ac:dyDescent="0.25">
      <c r="A151" s="121"/>
      <c r="B151" s="259"/>
      <c r="C151" s="336" t="s">
        <v>156</v>
      </c>
      <c r="D151" s="336"/>
      <c r="E151" s="336"/>
      <c r="F151" s="252"/>
      <c r="G151" s="105"/>
      <c r="H151" s="105"/>
      <c r="I151" s="105"/>
      <c r="J151" s="107"/>
      <c r="K151" s="105"/>
      <c r="L151" s="122">
        <v>60.75</v>
      </c>
      <c r="M151" s="118"/>
      <c r="N151" s="123">
        <v>509.69</v>
      </c>
      <c r="AJ151" s="103"/>
      <c r="AK151" s="109"/>
      <c r="AO151" s="109" t="s">
        <v>156</v>
      </c>
      <c r="AQ151" s="109"/>
    </row>
    <row r="152" spans="1:43" s="159" customFormat="1" ht="45.75" x14ac:dyDescent="0.25">
      <c r="A152" s="104" t="s">
        <v>219</v>
      </c>
      <c r="B152" s="251" t="s">
        <v>230</v>
      </c>
      <c r="C152" s="336" t="s">
        <v>231</v>
      </c>
      <c r="D152" s="336"/>
      <c r="E152" s="336"/>
      <c r="F152" s="252" t="s">
        <v>160</v>
      </c>
      <c r="G152" s="105"/>
      <c r="H152" s="105"/>
      <c r="I152" s="151">
        <v>0.1</v>
      </c>
      <c r="J152" s="122">
        <v>943.06</v>
      </c>
      <c r="K152" s="105"/>
      <c r="L152" s="122">
        <v>94.31</v>
      </c>
      <c r="M152" s="129">
        <v>8.39</v>
      </c>
      <c r="N152" s="123">
        <v>791.26</v>
      </c>
      <c r="AJ152" s="103"/>
      <c r="AK152" s="109" t="s">
        <v>231</v>
      </c>
      <c r="AO152" s="109"/>
      <c r="AQ152" s="109"/>
    </row>
    <row r="153" spans="1:43" s="159" customFormat="1" ht="15" x14ac:dyDescent="0.25">
      <c r="A153" s="121"/>
      <c r="B153" s="259"/>
      <c r="C153" s="336" t="s">
        <v>156</v>
      </c>
      <c r="D153" s="336"/>
      <c r="E153" s="336"/>
      <c r="F153" s="252"/>
      <c r="G153" s="105"/>
      <c r="H153" s="105"/>
      <c r="I153" s="105"/>
      <c r="J153" s="107"/>
      <c r="K153" s="105"/>
      <c r="L153" s="122">
        <v>94.31</v>
      </c>
      <c r="M153" s="118"/>
      <c r="N153" s="123">
        <v>791.26</v>
      </c>
      <c r="AJ153" s="103"/>
      <c r="AK153" s="109"/>
      <c r="AO153" s="109" t="s">
        <v>156</v>
      </c>
      <c r="AQ153" s="109"/>
    </row>
    <row r="154" spans="1:43" s="159" customFormat="1" ht="23.25" x14ac:dyDescent="0.25">
      <c r="A154" s="104" t="s">
        <v>222</v>
      </c>
      <c r="B154" s="251" t="s">
        <v>233</v>
      </c>
      <c r="C154" s="336" t="s">
        <v>234</v>
      </c>
      <c r="D154" s="336"/>
      <c r="E154" s="336"/>
      <c r="F154" s="252" t="s">
        <v>187</v>
      </c>
      <c r="G154" s="105"/>
      <c r="H154" s="105"/>
      <c r="I154" s="129">
        <v>0.05</v>
      </c>
      <c r="J154" s="122">
        <v>582</v>
      </c>
      <c r="K154" s="105"/>
      <c r="L154" s="122">
        <v>29.1</v>
      </c>
      <c r="M154" s="129">
        <v>8.39</v>
      </c>
      <c r="N154" s="123">
        <v>244.15</v>
      </c>
      <c r="AJ154" s="103"/>
      <c r="AK154" s="109" t="s">
        <v>234</v>
      </c>
      <c r="AO154" s="109"/>
      <c r="AQ154" s="109"/>
    </row>
    <row r="155" spans="1:43" s="159" customFormat="1" ht="15" x14ac:dyDescent="0.25">
      <c r="A155" s="121"/>
      <c r="B155" s="259"/>
      <c r="C155" s="336" t="s">
        <v>156</v>
      </c>
      <c r="D155" s="336"/>
      <c r="E155" s="336"/>
      <c r="F155" s="252"/>
      <c r="G155" s="105"/>
      <c r="H155" s="105"/>
      <c r="I155" s="105"/>
      <c r="J155" s="107"/>
      <c r="K155" s="105"/>
      <c r="L155" s="122">
        <v>29.1</v>
      </c>
      <c r="M155" s="118"/>
      <c r="N155" s="123">
        <v>244.15</v>
      </c>
      <c r="AJ155" s="103"/>
      <c r="AK155" s="109"/>
      <c r="AO155" s="109" t="s">
        <v>156</v>
      </c>
      <c r="AQ155" s="109"/>
    </row>
    <row r="156" spans="1:43" s="159" customFormat="1" ht="15" x14ac:dyDescent="0.25">
      <c r="A156" s="104" t="s">
        <v>225</v>
      </c>
      <c r="B156" s="251" t="s">
        <v>236</v>
      </c>
      <c r="C156" s="336" t="s">
        <v>237</v>
      </c>
      <c r="D156" s="336"/>
      <c r="E156" s="336"/>
      <c r="F156" s="252" t="s">
        <v>238</v>
      </c>
      <c r="G156" s="105"/>
      <c r="H156" s="105"/>
      <c r="I156" s="151">
        <v>0.4</v>
      </c>
      <c r="J156" s="122">
        <v>72</v>
      </c>
      <c r="K156" s="105"/>
      <c r="L156" s="122">
        <v>28.8</v>
      </c>
      <c r="M156" s="129">
        <v>8.39</v>
      </c>
      <c r="N156" s="123">
        <v>241.63</v>
      </c>
      <c r="AJ156" s="103"/>
      <c r="AK156" s="109" t="s">
        <v>237</v>
      </c>
      <c r="AO156" s="109"/>
      <c r="AQ156" s="109"/>
    </row>
    <row r="157" spans="1:43" s="159" customFormat="1" ht="15" x14ac:dyDescent="0.25">
      <c r="A157" s="121"/>
      <c r="B157" s="259"/>
      <c r="C157" s="336" t="s">
        <v>156</v>
      </c>
      <c r="D157" s="336"/>
      <c r="E157" s="336"/>
      <c r="F157" s="252"/>
      <c r="G157" s="105"/>
      <c r="H157" s="105"/>
      <c r="I157" s="105"/>
      <c r="J157" s="107"/>
      <c r="K157" s="105"/>
      <c r="L157" s="122">
        <v>28.8</v>
      </c>
      <c r="M157" s="118"/>
      <c r="N157" s="123">
        <v>241.63</v>
      </c>
      <c r="AJ157" s="103"/>
      <c r="AK157" s="109"/>
      <c r="AO157" s="109" t="s">
        <v>156</v>
      </c>
      <c r="AQ157" s="109"/>
    </row>
    <row r="158" spans="1:43" s="159" customFormat="1" ht="15" x14ac:dyDescent="0.25">
      <c r="A158" s="104" t="s">
        <v>229</v>
      </c>
      <c r="B158" s="251" t="s">
        <v>240</v>
      </c>
      <c r="C158" s="336" t="s">
        <v>241</v>
      </c>
      <c r="D158" s="336"/>
      <c r="E158" s="336"/>
      <c r="F158" s="252" t="s">
        <v>242</v>
      </c>
      <c r="G158" s="105"/>
      <c r="H158" s="105"/>
      <c r="I158" s="152">
        <v>2E-3</v>
      </c>
      <c r="J158" s="150">
        <v>3945.53</v>
      </c>
      <c r="K158" s="105"/>
      <c r="L158" s="122">
        <v>7.89</v>
      </c>
      <c r="M158" s="129">
        <v>8.39</v>
      </c>
      <c r="N158" s="123">
        <v>66.2</v>
      </c>
      <c r="AJ158" s="103"/>
      <c r="AK158" s="109" t="s">
        <v>241</v>
      </c>
      <c r="AO158" s="109"/>
      <c r="AQ158" s="109"/>
    </row>
    <row r="159" spans="1:43" s="159" customFormat="1" ht="15" x14ac:dyDescent="0.25">
      <c r="A159" s="121"/>
      <c r="B159" s="259"/>
      <c r="C159" s="336" t="s">
        <v>156</v>
      </c>
      <c r="D159" s="336"/>
      <c r="E159" s="336"/>
      <c r="F159" s="252"/>
      <c r="G159" s="105"/>
      <c r="H159" s="105"/>
      <c r="I159" s="105"/>
      <c r="J159" s="107"/>
      <c r="K159" s="105"/>
      <c r="L159" s="122">
        <v>7.89</v>
      </c>
      <c r="M159" s="118"/>
      <c r="N159" s="123">
        <v>66.2</v>
      </c>
      <c r="AJ159" s="103"/>
      <c r="AK159" s="109"/>
      <c r="AO159" s="109" t="s">
        <v>156</v>
      </c>
      <c r="AQ159" s="109"/>
    </row>
    <row r="160" spans="1:43" s="159" customFormat="1" ht="23.25" x14ac:dyDescent="0.25">
      <c r="A160" s="104" t="s">
        <v>232</v>
      </c>
      <c r="B160" s="251" t="s">
        <v>244</v>
      </c>
      <c r="C160" s="336" t="s">
        <v>245</v>
      </c>
      <c r="D160" s="336"/>
      <c r="E160" s="336"/>
      <c r="F160" s="252" t="s">
        <v>160</v>
      </c>
      <c r="G160" s="105"/>
      <c r="H160" s="105"/>
      <c r="I160" s="124">
        <v>1</v>
      </c>
      <c r="J160" s="122">
        <v>12.53</v>
      </c>
      <c r="K160" s="105"/>
      <c r="L160" s="122">
        <v>12.53</v>
      </c>
      <c r="M160" s="129">
        <v>8.39</v>
      </c>
      <c r="N160" s="123">
        <v>105.13</v>
      </c>
      <c r="AJ160" s="103"/>
      <c r="AK160" s="109" t="s">
        <v>245</v>
      </c>
      <c r="AO160" s="109"/>
      <c r="AQ160" s="109"/>
    </row>
    <row r="161" spans="1:44" s="159" customFormat="1" ht="15" x14ac:dyDescent="0.25">
      <c r="A161" s="121"/>
      <c r="B161" s="259"/>
      <c r="C161" s="336" t="s">
        <v>156</v>
      </c>
      <c r="D161" s="336"/>
      <c r="E161" s="336"/>
      <c r="F161" s="252"/>
      <c r="G161" s="105"/>
      <c r="H161" s="105"/>
      <c r="I161" s="105"/>
      <c r="J161" s="107"/>
      <c r="K161" s="105"/>
      <c r="L161" s="122">
        <v>12.53</v>
      </c>
      <c r="M161" s="118"/>
      <c r="N161" s="123">
        <v>105.13</v>
      </c>
      <c r="AJ161" s="103"/>
      <c r="AK161" s="109"/>
      <c r="AO161" s="109" t="s">
        <v>156</v>
      </c>
      <c r="AQ161" s="109"/>
    </row>
    <row r="162" spans="1:44" s="159" customFormat="1" ht="15" x14ac:dyDescent="0.25">
      <c r="A162" s="104" t="s">
        <v>235</v>
      </c>
      <c r="B162" s="251" t="s">
        <v>236</v>
      </c>
      <c r="C162" s="336" t="s">
        <v>247</v>
      </c>
      <c r="D162" s="336"/>
      <c r="E162" s="336"/>
      <c r="F162" s="252" t="s">
        <v>238</v>
      </c>
      <c r="G162" s="105"/>
      <c r="H162" s="105"/>
      <c r="I162" s="151">
        <v>0.2</v>
      </c>
      <c r="J162" s="122">
        <v>72</v>
      </c>
      <c r="K162" s="105"/>
      <c r="L162" s="122">
        <v>14.4</v>
      </c>
      <c r="M162" s="129">
        <v>8.39</v>
      </c>
      <c r="N162" s="123">
        <v>120.82</v>
      </c>
      <c r="AJ162" s="103"/>
      <c r="AK162" s="109" t="s">
        <v>247</v>
      </c>
      <c r="AO162" s="109"/>
      <c r="AQ162" s="109"/>
    </row>
    <row r="163" spans="1:44" s="159" customFormat="1" ht="15" x14ac:dyDescent="0.25">
      <c r="A163" s="121"/>
      <c r="B163" s="259"/>
      <c r="C163" s="336" t="s">
        <v>156</v>
      </c>
      <c r="D163" s="336"/>
      <c r="E163" s="336"/>
      <c r="F163" s="252"/>
      <c r="G163" s="105"/>
      <c r="H163" s="105"/>
      <c r="I163" s="105"/>
      <c r="J163" s="107"/>
      <c r="K163" s="105"/>
      <c r="L163" s="122">
        <v>14.4</v>
      </c>
      <c r="M163" s="118"/>
      <c r="N163" s="123">
        <v>120.82</v>
      </c>
      <c r="AJ163" s="103"/>
      <c r="AK163" s="109"/>
      <c r="AO163" s="109" t="s">
        <v>156</v>
      </c>
      <c r="AQ163" s="109"/>
    </row>
    <row r="164" spans="1:44" s="159" customFormat="1" ht="15" x14ac:dyDescent="0.25">
      <c r="A164" s="104" t="s">
        <v>239</v>
      </c>
      <c r="B164" s="251" t="s">
        <v>249</v>
      </c>
      <c r="C164" s="336" t="s">
        <v>250</v>
      </c>
      <c r="D164" s="336"/>
      <c r="E164" s="336"/>
      <c r="F164" s="252" t="s">
        <v>187</v>
      </c>
      <c r="G164" s="105"/>
      <c r="H164" s="105"/>
      <c r="I164" s="129">
        <v>0.02</v>
      </c>
      <c r="J164" s="122">
        <v>231</v>
      </c>
      <c r="K164" s="105"/>
      <c r="L164" s="122">
        <v>4.62</v>
      </c>
      <c r="M164" s="129">
        <v>8.39</v>
      </c>
      <c r="N164" s="123">
        <v>38.76</v>
      </c>
      <c r="AJ164" s="103"/>
      <c r="AK164" s="109" t="s">
        <v>250</v>
      </c>
      <c r="AO164" s="109"/>
      <c r="AQ164" s="109"/>
    </row>
    <row r="165" spans="1:44" s="159" customFormat="1" ht="15" x14ac:dyDescent="0.25">
      <c r="A165" s="121"/>
      <c r="B165" s="259"/>
      <c r="C165" s="336" t="s">
        <v>156</v>
      </c>
      <c r="D165" s="336"/>
      <c r="E165" s="336"/>
      <c r="F165" s="252"/>
      <c r="G165" s="105"/>
      <c r="H165" s="105"/>
      <c r="I165" s="105"/>
      <c r="J165" s="107"/>
      <c r="K165" s="105"/>
      <c r="L165" s="122">
        <v>4.62</v>
      </c>
      <c r="M165" s="118"/>
      <c r="N165" s="123">
        <v>38.76</v>
      </c>
      <c r="AJ165" s="103"/>
      <c r="AK165" s="109"/>
      <c r="AO165" s="109" t="s">
        <v>156</v>
      </c>
      <c r="AQ165" s="109"/>
    </row>
    <row r="166" spans="1:44" s="159" customFormat="1" ht="15" x14ac:dyDescent="0.25">
      <c r="A166" s="132"/>
      <c r="B166" s="212"/>
      <c r="C166" s="212"/>
      <c r="D166" s="212"/>
      <c r="E166" s="212"/>
      <c r="F166" s="133"/>
      <c r="G166" s="133"/>
      <c r="H166" s="133"/>
      <c r="I166" s="133"/>
      <c r="J166" s="134"/>
      <c r="K166" s="133"/>
      <c r="L166" s="134"/>
      <c r="M166" s="110"/>
      <c r="N166" s="134"/>
      <c r="AJ166" s="103"/>
      <c r="AK166" s="109"/>
      <c r="AO166" s="109"/>
      <c r="AQ166" s="109"/>
    </row>
    <row r="167" spans="1:44" s="159" customFormat="1" ht="15" x14ac:dyDescent="0.25">
      <c r="A167" s="135"/>
      <c r="B167" s="261"/>
      <c r="C167" s="336" t="s">
        <v>456</v>
      </c>
      <c r="D167" s="336"/>
      <c r="E167" s="336"/>
      <c r="F167" s="336"/>
      <c r="G167" s="336"/>
      <c r="H167" s="336"/>
      <c r="I167" s="336"/>
      <c r="J167" s="336"/>
      <c r="K167" s="336"/>
      <c r="L167" s="262">
        <v>299.64</v>
      </c>
      <c r="M167" s="137"/>
      <c r="N167" s="138"/>
      <c r="AJ167" s="103"/>
      <c r="AK167" s="109"/>
      <c r="AO167" s="109"/>
      <c r="AQ167" s="109" t="s">
        <v>456</v>
      </c>
    </row>
    <row r="168" spans="1:44" s="159" customFormat="1" ht="15" x14ac:dyDescent="0.25">
      <c r="A168" s="338" t="s">
        <v>251</v>
      </c>
      <c r="B168" s="339"/>
      <c r="C168" s="339"/>
      <c r="D168" s="339"/>
      <c r="E168" s="339"/>
      <c r="F168" s="339"/>
      <c r="G168" s="339"/>
      <c r="H168" s="339"/>
      <c r="I168" s="339"/>
      <c r="J168" s="339"/>
      <c r="K168" s="339"/>
      <c r="L168" s="339"/>
      <c r="M168" s="339"/>
      <c r="N168" s="340"/>
      <c r="AJ168" s="103" t="s">
        <v>251</v>
      </c>
      <c r="AK168" s="109"/>
      <c r="AO168" s="109"/>
      <c r="AQ168" s="109"/>
    </row>
    <row r="169" spans="1:44" s="159" customFormat="1" ht="22.5" x14ac:dyDescent="0.25">
      <c r="A169" s="104" t="s">
        <v>243</v>
      </c>
      <c r="B169" s="251" t="s">
        <v>253</v>
      </c>
      <c r="C169" s="336" t="s">
        <v>254</v>
      </c>
      <c r="D169" s="336"/>
      <c r="E169" s="336"/>
      <c r="F169" s="252" t="s">
        <v>160</v>
      </c>
      <c r="G169" s="105"/>
      <c r="H169" s="105"/>
      <c r="I169" s="124">
        <v>2</v>
      </c>
      <c r="J169" s="150">
        <v>1212.5</v>
      </c>
      <c r="K169" s="105"/>
      <c r="L169" s="122">
        <v>289.02999999999997</v>
      </c>
      <c r="M169" s="129">
        <v>8.39</v>
      </c>
      <c r="N169" s="126">
        <v>2425</v>
      </c>
      <c r="AJ169" s="103"/>
      <c r="AK169" s="109" t="s">
        <v>254</v>
      </c>
      <c r="AO169" s="109"/>
      <c r="AQ169" s="109"/>
    </row>
    <row r="170" spans="1:44" s="159" customFormat="1" ht="15" x14ac:dyDescent="0.25">
      <c r="A170" s="153"/>
      <c r="B170" s="263"/>
      <c r="C170" s="335" t="s">
        <v>255</v>
      </c>
      <c r="D170" s="335"/>
      <c r="E170" s="335"/>
      <c r="F170" s="335"/>
      <c r="G170" s="335"/>
      <c r="H170" s="335"/>
      <c r="I170" s="335"/>
      <c r="J170" s="335"/>
      <c r="K170" s="335"/>
      <c r="L170" s="335"/>
      <c r="M170" s="335"/>
      <c r="N170" s="337"/>
      <c r="AJ170" s="103"/>
      <c r="AK170" s="109"/>
      <c r="AO170" s="109"/>
      <c r="AQ170" s="109"/>
      <c r="AR170" s="95" t="s">
        <v>255</v>
      </c>
    </row>
    <row r="171" spans="1:44" s="159" customFormat="1" ht="15" x14ac:dyDescent="0.25">
      <c r="A171" s="121"/>
      <c r="B171" s="259"/>
      <c r="C171" s="336" t="s">
        <v>156</v>
      </c>
      <c r="D171" s="336"/>
      <c r="E171" s="336"/>
      <c r="F171" s="252"/>
      <c r="G171" s="105"/>
      <c r="H171" s="105"/>
      <c r="I171" s="105"/>
      <c r="J171" s="107"/>
      <c r="K171" s="105"/>
      <c r="L171" s="122">
        <v>289.02999999999997</v>
      </c>
      <c r="M171" s="118"/>
      <c r="N171" s="126">
        <v>2425</v>
      </c>
      <c r="AJ171" s="103"/>
      <c r="AK171" s="109"/>
      <c r="AO171" s="109" t="s">
        <v>156</v>
      </c>
      <c r="AQ171" s="109"/>
    </row>
    <row r="172" spans="1:44" s="159" customFormat="1" ht="23.25" x14ac:dyDescent="0.25">
      <c r="A172" s="104" t="s">
        <v>246</v>
      </c>
      <c r="B172" s="251" t="s">
        <v>257</v>
      </c>
      <c r="C172" s="336" t="s">
        <v>258</v>
      </c>
      <c r="D172" s="336"/>
      <c r="E172" s="336"/>
      <c r="F172" s="252" t="s">
        <v>46</v>
      </c>
      <c r="G172" s="105"/>
      <c r="H172" s="105"/>
      <c r="I172" s="124">
        <v>1</v>
      </c>
      <c r="J172" s="122">
        <v>450</v>
      </c>
      <c r="K172" s="105"/>
      <c r="L172" s="122">
        <v>53.64</v>
      </c>
      <c r="M172" s="129">
        <v>8.39</v>
      </c>
      <c r="N172" s="123">
        <v>450</v>
      </c>
      <c r="AJ172" s="103"/>
      <c r="AK172" s="109" t="s">
        <v>258</v>
      </c>
      <c r="AO172" s="109"/>
      <c r="AQ172" s="109"/>
    </row>
    <row r="173" spans="1:44" s="159" customFormat="1" ht="15" x14ac:dyDescent="0.25">
      <c r="A173" s="153"/>
      <c r="B173" s="263"/>
      <c r="C173" s="335" t="s">
        <v>259</v>
      </c>
      <c r="D173" s="335"/>
      <c r="E173" s="335"/>
      <c r="F173" s="335"/>
      <c r="G173" s="335"/>
      <c r="H173" s="335"/>
      <c r="I173" s="335"/>
      <c r="J173" s="335"/>
      <c r="K173" s="335"/>
      <c r="L173" s="335"/>
      <c r="M173" s="335"/>
      <c r="N173" s="337"/>
      <c r="AJ173" s="103"/>
      <c r="AK173" s="109"/>
      <c r="AO173" s="109"/>
      <c r="AQ173" s="109"/>
      <c r="AR173" s="95" t="s">
        <v>259</v>
      </c>
    </row>
    <row r="174" spans="1:44" s="159" customFormat="1" ht="15" x14ac:dyDescent="0.25">
      <c r="A174" s="121"/>
      <c r="B174" s="259"/>
      <c r="C174" s="336" t="s">
        <v>156</v>
      </c>
      <c r="D174" s="336"/>
      <c r="E174" s="336"/>
      <c r="F174" s="252"/>
      <c r="G174" s="105"/>
      <c r="H174" s="105"/>
      <c r="I174" s="105"/>
      <c r="J174" s="107"/>
      <c r="K174" s="105"/>
      <c r="L174" s="122">
        <v>53.64</v>
      </c>
      <c r="M174" s="118"/>
      <c r="N174" s="123">
        <v>450</v>
      </c>
      <c r="AJ174" s="103"/>
      <c r="AK174" s="109"/>
      <c r="AO174" s="109" t="s">
        <v>156</v>
      </c>
      <c r="AQ174" s="109"/>
    </row>
    <row r="175" spans="1:44" s="159" customFormat="1" ht="45.75" x14ac:dyDescent="0.25">
      <c r="A175" s="104" t="s">
        <v>248</v>
      </c>
      <c r="B175" s="251" t="s">
        <v>261</v>
      </c>
      <c r="C175" s="336" t="s">
        <v>262</v>
      </c>
      <c r="D175" s="336"/>
      <c r="E175" s="336"/>
      <c r="F175" s="252" t="s">
        <v>228</v>
      </c>
      <c r="G175" s="105"/>
      <c r="H175" s="105"/>
      <c r="I175" s="124">
        <v>4</v>
      </c>
      <c r="J175" s="122">
        <v>100.83</v>
      </c>
      <c r="K175" s="105"/>
      <c r="L175" s="122">
        <v>48.07</v>
      </c>
      <c r="M175" s="129">
        <v>8.39</v>
      </c>
      <c r="N175" s="123">
        <v>403.32</v>
      </c>
      <c r="AJ175" s="103"/>
      <c r="AK175" s="109" t="s">
        <v>262</v>
      </c>
      <c r="AO175" s="109"/>
      <c r="AQ175" s="109"/>
    </row>
    <row r="176" spans="1:44" s="159" customFormat="1" ht="15" x14ac:dyDescent="0.25">
      <c r="A176" s="153"/>
      <c r="B176" s="263"/>
      <c r="C176" s="335" t="s">
        <v>263</v>
      </c>
      <c r="D176" s="335"/>
      <c r="E176" s="335"/>
      <c r="F176" s="335"/>
      <c r="G176" s="335"/>
      <c r="H176" s="335"/>
      <c r="I176" s="335"/>
      <c r="J176" s="335"/>
      <c r="K176" s="335"/>
      <c r="L176" s="335"/>
      <c r="M176" s="335"/>
      <c r="N176" s="337"/>
      <c r="AJ176" s="103"/>
      <c r="AK176" s="109"/>
      <c r="AO176" s="109"/>
      <c r="AQ176" s="109"/>
      <c r="AR176" s="95" t="s">
        <v>263</v>
      </c>
    </row>
    <row r="177" spans="1:44" s="159" customFormat="1" ht="15" x14ac:dyDescent="0.25">
      <c r="A177" s="121"/>
      <c r="B177" s="259"/>
      <c r="C177" s="336" t="s">
        <v>156</v>
      </c>
      <c r="D177" s="336"/>
      <c r="E177" s="336"/>
      <c r="F177" s="252"/>
      <c r="G177" s="105"/>
      <c r="H177" s="105"/>
      <c r="I177" s="105"/>
      <c r="J177" s="107"/>
      <c r="K177" s="105"/>
      <c r="L177" s="122">
        <v>48.07</v>
      </c>
      <c r="M177" s="118"/>
      <c r="N177" s="123">
        <v>403.32</v>
      </c>
      <c r="AJ177" s="103"/>
      <c r="AK177" s="109"/>
      <c r="AO177" s="109" t="s">
        <v>156</v>
      </c>
      <c r="AQ177" s="109"/>
    </row>
    <row r="178" spans="1:44" s="159" customFormat="1" ht="23.25" x14ac:dyDescent="0.25">
      <c r="A178" s="104" t="s">
        <v>305</v>
      </c>
      <c r="B178" s="251" t="s">
        <v>265</v>
      </c>
      <c r="C178" s="336" t="s">
        <v>266</v>
      </c>
      <c r="D178" s="336"/>
      <c r="E178" s="336"/>
      <c r="F178" s="252" t="s">
        <v>160</v>
      </c>
      <c r="G178" s="105"/>
      <c r="H178" s="105"/>
      <c r="I178" s="124">
        <v>2</v>
      </c>
      <c r="J178" s="122">
        <v>622.5</v>
      </c>
      <c r="K178" s="105"/>
      <c r="L178" s="122">
        <v>148.38999999999999</v>
      </c>
      <c r="M178" s="129">
        <v>8.39</v>
      </c>
      <c r="N178" s="126">
        <v>1245</v>
      </c>
      <c r="AJ178" s="103"/>
      <c r="AK178" s="109" t="s">
        <v>266</v>
      </c>
      <c r="AO178" s="109"/>
      <c r="AQ178" s="109"/>
    </row>
    <row r="179" spans="1:44" s="159" customFormat="1" ht="15" x14ac:dyDescent="0.25">
      <c r="A179" s="153"/>
      <c r="B179" s="263"/>
      <c r="C179" s="335" t="s">
        <v>267</v>
      </c>
      <c r="D179" s="335"/>
      <c r="E179" s="335"/>
      <c r="F179" s="335"/>
      <c r="G179" s="335"/>
      <c r="H179" s="335"/>
      <c r="I179" s="335"/>
      <c r="J179" s="335"/>
      <c r="K179" s="335"/>
      <c r="L179" s="335"/>
      <c r="M179" s="335"/>
      <c r="N179" s="337"/>
      <c r="AJ179" s="103"/>
      <c r="AK179" s="109"/>
      <c r="AO179" s="109"/>
      <c r="AQ179" s="109"/>
      <c r="AR179" s="95" t="s">
        <v>267</v>
      </c>
    </row>
    <row r="180" spans="1:44" s="159" customFormat="1" ht="15" x14ac:dyDescent="0.25">
      <c r="A180" s="121"/>
      <c r="B180" s="259"/>
      <c r="C180" s="336" t="s">
        <v>156</v>
      </c>
      <c r="D180" s="336"/>
      <c r="E180" s="336"/>
      <c r="F180" s="252"/>
      <c r="G180" s="105"/>
      <c r="H180" s="105"/>
      <c r="I180" s="105"/>
      <c r="J180" s="107"/>
      <c r="K180" s="105"/>
      <c r="L180" s="122">
        <v>148.38999999999999</v>
      </c>
      <c r="M180" s="118"/>
      <c r="N180" s="126">
        <v>1245</v>
      </c>
      <c r="AJ180" s="103"/>
      <c r="AK180" s="109"/>
      <c r="AO180" s="109" t="s">
        <v>156</v>
      </c>
      <c r="AQ180" s="109"/>
    </row>
    <row r="181" spans="1:44" s="159" customFormat="1" ht="23.25" x14ac:dyDescent="0.25">
      <c r="A181" s="104" t="s">
        <v>252</v>
      </c>
      <c r="B181" s="251" t="s">
        <v>269</v>
      </c>
      <c r="C181" s="336" t="s">
        <v>270</v>
      </c>
      <c r="D181" s="336"/>
      <c r="E181" s="336"/>
      <c r="F181" s="252" t="s">
        <v>228</v>
      </c>
      <c r="G181" s="105"/>
      <c r="H181" s="105"/>
      <c r="I181" s="124">
        <v>1</v>
      </c>
      <c r="J181" s="122">
        <v>89.17</v>
      </c>
      <c r="K181" s="105"/>
      <c r="L181" s="122">
        <v>10.63</v>
      </c>
      <c r="M181" s="129">
        <v>8.39</v>
      </c>
      <c r="N181" s="123">
        <v>89.17</v>
      </c>
      <c r="AJ181" s="103"/>
      <c r="AK181" s="109" t="s">
        <v>270</v>
      </c>
      <c r="AO181" s="109"/>
      <c r="AQ181" s="109"/>
    </row>
    <row r="182" spans="1:44" s="159" customFormat="1" ht="15" x14ac:dyDescent="0.25">
      <c r="A182" s="153"/>
      <c r="B182" s="263"/>
      <c r="C182" s="335" t="s">
        <v>271</v>
      </c>
      <c r="D182" s="335"/>
      <c r="E182" s="335"/>
      <c r="F182" s="335"/>
      <c r="G182" s="335"/>
      <c r="H182" s="335"/>
      <c r="I182" s="335"/>
      <c r="J182" s="335"/>
      <c r="K182" s="335"/>
      <c r="L182" s="335"/>
      <c r="M182" s="335"/>
      <c r="N182" s="337"/>
      <c r="AJ182" s="103"/>
      <c r="AK182" s="109"/>
      <c r="AO182" s="109"/>
      <c r="AQ182" s="109"/>
      <c r="AR182" s="95" t="s">
        <v>271</v>
      </c>
    </row>
    <row r="183" spans="1:44" s="159" customFormat="1" ht="15" x14ac:dyDescent="0.25">
      <c r="A183" s="121"/>
      <c r="B183" s="259"/>
      <c r="C183" s="336" t="s">
        <v>156</v>
      </c>
      <c r="D183" s="336"/>
      <c r="E183" s="336"/>
      <c r="F183" s="252"/>
      <c r="G183" s="105"/>
      <c r="H183" s="105"/>
      <c r="I183" s="105"/>
      <c r="J183" s="107"/>
      <c r="K183" s="105"/>
      <c r="L183" s="122">
        <v>10.63</v>
      </c>
      <c r="M183" s="118"/>
      <c r="N183" s="123">
        <v>89.17</v>
      </c>
      <c r="AJ183" s="103"/>
      <c r="AK183" s="109"/>
      <c r="AO183" s="109" t="s">
        <v>156</v>
      </c>
      <c r="AQ183" s="109"/>
    </row>
    <row r="184" spans="1:44" s="159" customFormat="1" ht="22.5" x14ac:dyDescent="0.25">
      <c r="A184" s="104" t="s">
        <v>256</v>
      </c>
      <c r="B184" s="251" t="s">
        <v>273</v>
      </c>
      <c r="C184" s="336" t="s">
        <v>274</v>
      </c>
      <c r="D184" s="336"/>
      <c r="E184" s="336"/>
      <c r="F184" s="252" t="s">
        <v>46</v>
      </c>
      <c r="G184" s="105"/>
      <c r="H184" s="105"/>
      <c r="I184" s="124">
        <v>1</v>
      </c>
      <c r="J184" s="150">
        <v>5774.17</v>
      </c>
      <c r="K184" s="105"/>
      <c r="L184" s="122">
        <v>688.22</v>
      </c>
      <c r="M184" s="129">
        <v>8.39</v>
      </c>
      <c r="N184" s="126">
        <v>5774.17</v>
      </c>
      <c r="AJ184" s="103"/>
      <c r="AK184" s="109" t="s">
        <v>274</v>
      </c>
      <c r="AO184" s="109"/>
      <c r="AQ184" s="109"/>
    </row>
    <row r="185" spans="1:44" s="159" customFormat="1" ht="15" x14ac:dyDescent="0.25">
      <c r="A185" s="153"/>
      <c r="B185" s="263"/>
      <c r="C185" s="335" t="s">
        <v>275</v>
      </c>
      <c r="D185" s="335"/>
      <c r="E185" s="335"/>
      <c r="F185" s="335"/>
      <c r="G185" s="335"/>
      <c r="H185" s="335"/>
      <c r="I185" s="335"/>
      <c r="J185" s="335"/>
      <c r="K185" s="335"/>
      <c r="L185" s="335"/>
      <c r="M185" s="335"/>
      <c r="N185" s="337"/>
      <c r="AJ185" s="103"/>
      <c r="AK185" s="109"/>
      <c r="AO185" s="109"/>
      <c r="AQ185" s="109"/>
      <c r="AR185" s="95" t="s">
        <v>275</v>
      </c>
    </row>
    <row r="186" spans="1:44" s="159" customFormat="1" ht="15" x14ac:dyDescent="0.25">
      <c r="A186" s="121"/>
      <c r="B186" s="259"/>
      <c r="C186" s="336" t="s">
        <v>156</v>
      </c>
      <c r="D186" s="336"/>
      <c r="E186" s="336"/>
      <c r="F186" s="252"/>
      <c r="G186" s="105"/>
      <c r="H186" s="105"/>
      <c r="I186" s="105"/>
      <c r="J186" s="107"/>
      <c r="K186" s="105"/>
      <c r="L186" s="122">
        <v>688.22</v>
      </c>
      <c r="M186" s="118"/>
      <c r="N186" s="126">
        <v>5774.17</v>
      </c>
      <c r="AJ186" s="103"/>
      <c r="AK186" s="109"/>
      <c r="AO186" s="109" t="s">
        <v>156</v>
      </c>
      <c r="AQ186" s="109"/>
    </row>
    <row r="187" spans="1:44" s="159" customFormat="1" ht="15" x14ac:dyDescent="0.25">
      <c r="A187" s="132"/>
      <c r="B187" s="212"/>
      <c r="C187" s="212"/>
      <c r="D187" s="212"/>
      <c r="E187" s="212"/>
      <c r="F187" s="133"/>
      <c r="G187" s="133"/>
      <c r="H187" s="133"/>
      <c r="I187" s="133"/>
      <c r="J187" s="134"/>
      <c r="K187" s="133"/>
      <c r="L187" s="134"/>
      <c r="M187" s="110"/>
      <c r="N187" s="134"/>
      <c r="AJ187" s="103"/>
      <c r="AK187" s="109"/>
      <c r="AO187" s="109"/>
      <c r="AQ187" s="109"/>
    </row>
    <row r="188" spans="1:44" s="159" customFormat="1" ht="15" x14ac:dyDescent="0.25">
      <c r="A188" s="135"/>
      <c r="B188" s="261"/>
      <c r="C188" s="336" t="s">
        <v>457</v>
      </c>
      <c r="D188" s="336"/>
      <c r="E188" s="336"/>
      <c r="F188" s="336"/>
      <c r="G188" s="336"/>
      <c r="H188" s="336"/>
      <c r="I188" s="336"/>
      <c r="J188" s="336"/>
      <c r="K188" s="336"/>
      <c r="L188" s="264">
        <v>1237.98</v>
      </c>
      <c r="M188" s="137"/>
      <c r="N188" s="138"/>
      <c r="AJ188" s="103"/>
      <c r="AK188" s="109"/>
      <c r="AO188" s="109"/>
      <c r="AQ188" s="109" t="s">
        <v>457</v>
      </c>
    </row>
    <row r="189" spans="1:44" s="159" customFormat="1" ht="15" x14ac:dyDescent="0.25">
      <c r="A189" s="338" t="s">
        <v>276</v>
      </c>
      <c r="B189" s="339"/>
      <c r="C189" s="339"/>
      <c r="D189" s="339"/>
      <c r="E189" s="339"/>
      <c r="F189" s="339"/>
      <c r="G189" s="339"/>
      <c r="H189" s="339"/>
      <c r="I189" s="339"/>
      <c r="J189" s="339"/>
      <c r="K189" s="339"/>
      <c r="L189" s="339"/>
      <c r="M189" s="339"/>
      <c r="N189" s="340"/>
      <c r="AJ189" s="103" t="s">
        <v>276</v>
      </c>
      <c r="AK189" s="109"/>
      <c r="AO189" s="109"/>
      <c r="AQ189" s="109"/>
    </row>
    <row r="190" spans="1:44" s="159" customFormat="1" ht="23.25" x14ac:dyDescent="0.25">
      <c r="A190" s="104" t="s">
        <v>458</v>
      </c>
      <c r="B190" s="251" t="s">
        <v>278</v>
      </c>
      <c r="C190" s="336" t="s">
        <v>279</v>
      </c>
      <c r="D190" s="336"/>
      <c r="E190" s="336"/>
      <c r="F190" s="252" t="s">
        <v>280</v>
      </c>
      <c r="G190" s="105"/>
      <c r="H190" s="105"/>
      <c r="I190" s="124">
        <v>1</v>
      </c>
      <c r="J190" s="150">
        <v>64166.67</v>
      </c>
      <c r="K190" s="105"/>
      <c r="L190" s="150">
        <v>10366.18</v>
      </c>
      <c r="M190" s="129">
        <v>6.19</v>
      </c>
      <c r="N190" s="126">
        <v>64166.67</v>
      </c>
      <c r="AJ190" s="103"/>
      <c r="AK190" s="109" t="s">
        <v>279</v>
      </c>
      <c r="AO190" s="109"/>
      <c r="AQ190" s="109"/>
    </row>
    <row r="191" spans="1:44" s="159" customFormat="1" ht="15" x14ac:dyDescent="0.25">
      <c r="A191" s="153"/>
      <c r="B191" s="263"/>
      <c r="C191" s="335" t="s">
        <v>281</v>
      </c>
      <c r="D191" s="335"/>
      <c r="E191" s="335"/>
      <c r="F191" s="335"/>
      <c r="G191" s="335"/>
      <c r="H191" s="335"/>
      <c r="I191" s="335"/>
      <c r="J191" s="335"/>
      <c r="K191" s="335"/>
      <c r="L191" s="335"/>
      <c r="M191" s="335"/>
      <c r="N191" s="337"/>
      <c r="AJ191" s="103"/>
      <c r="AK191" s="109"/>
      <c r="AO191" s="109"/>
      <c r="AQ191" s="109"/>
      <c r="AR191" s="95" t="s">
        <v>281</v>
      </c>
    </row>
    <row r="192" spans="1:44" s="159" customFormat="1" ht="15" x14ac:dyDescent="0.25">
      <c r="A192" s="121"/>
      <c r="B192" s="259"/>
      <c r="C192" s="336" t="s">
        <v>156</v>
      </c>
      <c r="D192" s="336"/>
      <c r="E192" s="336"/>
      <c r="F192" s="252"/>
      <c r="G192" s="105"/>
      <c r="H192" s="105"/>
      <c r="I192" s="105"/>
      <c r="J192" s="107"/>
      <c r="K192" s="105"/>
      <c r="L192" s="150">
        <v>10366.18</v>
      </c>
      <c r="M192" s="118"/>
      <c r="N192" s="126">
        <v>64166.67</v>
      </c>
      <c r="AJ192" s="103"/>
      <c r="AK192" s="109"/>
      <c r="AO192" s="109" t="s">
        <v>156</v>
      </c>
      <c r="AQ192" s="109"/>
    </row>
    <row r="193" spans="1:46" s="159" customFormat="1" ht="22.5" x14ac:dyDescent="0.25">
      <c r="A193" s="104" t="s">
        <v>459</v>
      </c>
      <c r="B193" s="251" t="s">
        <v>283</v>
      </c>
      <c r="C193" s="336" t="s">
        <v>65</v>
      </c>
      <c r="D193" s="336"/>
      <c r="E193" s="336"/>
      <c r="F193" s="252" t="s">
        <v>46</v>
      </c>
      <c r="G193" s="105"/>
      <c r="H193" s="105"/>
      <c r="I193" s="124">
        <v>1</v>
      </c>
      <c r="J193" s="150">
        <v>1916.67</v>
      </c>
      <c r="K193" s="105"/>
      <c r="L193" s="122">
        <v>309.64</v>
      </c>
      <c r="M193" s="129">
        <v>6.19</v>
      </c>
      <c r="N193" s="126">
        <v>1916.67</v>
      </c>
      <c r="AJ193" s="103"/>
      <c r="AK193" s="109" t="s">
        <v>65</v>
      </c>
      <c r="AO193" s="109"/>
      <c r="AQ193" s="109"/>
    </row>
    <row r="194" spans="1:46" s="159" customFormat="1" ht="15" x14ac:dyDescent="0.25">
      <c r="A194" s="153"/>
      <c r="B194" s="263"/>
      <c r="C194" s="335" t="s">
        <v>284</v>
      </c>
      <c r="D194" s="335"/>
      <c r="E194" s="335"/>
      <c r="F194" s="335"/>
      <c r="G194" s="335"/>
      <c r="H194" s="335"/>
      <c r="I194" s="335"/>
      <c r="J194" s="335"/>
      <c r="K194" s="335"/>
      <c r="L194" s="335"/>
      <c r="M194" s="335"/>
      <c r="N194" s="337"/>
      <c r="AJ194" s="103"/>
      <c r="AK194" s="109"/>
      <c r="AO194" s="109"/>
      <c r="AQ194" s="109"/>
      <c r="AR194" s="95" t="s">
        <v>284</v>
      </c>
    </row>
    <row r="195" spans="1:46" s="159" customFormat="1" ht="15" x14ac:dyDescent="0.25">
      <c r="A195" s="121"/>
      <c r="B195" s="259"/>
      <c r="C195" s="336" t="s">
        <v>156</v>
      </c>
      <c r="D195" s="336"/>
      <c r="E195" s="336"/>
      <c r="F195" s="252"/>
      <c r="G195" s="105"/>
      <c r="H195" s="105"/>
      <c r="I195" s="105"/>
      <c r="J195" s="107"/>
      <c r="K195" s="105"/>
      <c r="L195" s="122">
        <v>309.64</v>
      </c>
      <c r="M195" s="118"/>
      <c r="N195" s="126">
        <v>1916.67</v>
      </c>
      <c r="AJ195" s="103"/>
      <c r="AK195" s="109"/>
      <c r="AO195" s="109" t="s">
        <v>156</v>
      </c>
      <c r="AQ195" s="109"/>
    </row>
    <row r="196" spans="1:46" s="159" customFormat="1" ht="23.25" x14ac:dyDescent="0.25">
      <c r="A196" s="104" t="s">
        <v>460</v>
      </c>
      <c r="B196" s="251" t="s">
        <v>286</v>
      </c>
      <c r="C196" s="336" t="s">
        <v>66</v>
      </c>
      <c r="D196" s="336"/>
      <c r="E196" s="336"/>
      <c r="F196" s="252" t="s">
        <v>46</v>
      </c>
      <c r="G196" s="105"/>
      <c r="H196" s="105"/>
      <c r="I196" s="124">
        <v>1</v>
      </c>
      <c r="J196" s="122">
        <v>614.16999999999996</v>
      </c>
      <c r="K196" s="105"/>
      <c r="L196" s="122">
        <v>99.22</v>
      </c>
      <c r="M196" s="129">
        <v>6.19</v>
      </c>
      <c r="N196" s="123">
        <v>614.16999999999996</v>
      </c>
      <c r="AJ196" s="103"/>
      <c r="AK196" s="109" t="s">
        <v>66</v>
      </c>
      <c r="AO196" s="109"/>
      <c r="AQ196" s="109"/>
    </row>
    <row r="197" spans="1:46" s="159" customFormat="1" ht="15" x14ac:dyDescent="0.25">
      <c r="A197" s="153"/>
      <c r="B197" s="263"/>
      <c r="C197" s="335" t="s">
        <v>287</v>
      </c>
      <c r="D197" s="335"/>
      <c r="E197" s="335"/>
      <c r="F197" s="335"/>
      <c r="G197" s="335"/>
      <c r="H197" s="335"/>
      <c r="I197" s="335"/>
      <c r="J197" s="335"/>
      <c r="K197" s="335"/>
      <c r="L197" s="335"/>
      <c r="M197" s="335"/>
      <c r="N197" s="337"/>
      <c r="AJ197" s="103"/>
      <c r="AK197" s="109"/>
      <c r="AO197" s="109"/>
      <c r="AQ197" s="109"/>
      <c r="AR197" s="95" t="s">
        <v>287</v>
      </c>
    </row>
    <row r="198" spans="1:46" s="159" customFormat="1" ht="15" x14ac:dyDescent="0.25">
      <c r="A198" s="121"/>
      <c r="B198" s="259"/>
      <c r="C198" s="336" t="s">
        <v>156</v>
      </c>
      <c r="D198" s="336"/>
      <c r="E198" s="336"/>
      <c r="F198" s="252"/>
      <c r="G198" s="105"/>
      <c r="H198" s="105"/>
      <c r="I198" s="105"/>
      <c r="J198" s="107"/>
      <c r="K198" s="105"/>
      <c r="L198" s="122">
        <v>99.22</v>
      </c>
      <c r="M198" s="118"/>
      <c r="N198" s="123">
        <v>614.16999999999996</v>
      </c>
      <c r="AJ198" s="103"/>
      <c r="AK198" s="109"/>
      <c r="AO198" s="109" t="s">
        <v>156</v>
      </c>
      <c r="AQ198" s="109"/>
    </row>
    <row r="199" spans="1:46" s="159" customFormat="1" ht="15" x14ac:dyDescent="0.25">
      <c r="A199" s="132"/>
      <c r="B199" s="212"/>
      <c r="C199" s="212"/>
      <c r="D199" s="212"/>
      <c r="E199" s="212"/>
      <c r="F199" s="133"/>
      <c r="G199" s="133"/>
      <c r="H199" s="133"/>
      <c r="I199" s="133"/>
      <c r="J199" s="134"/>
      <c r="K199" s="133"/>
      <c r="L199" s="134"/>
      <c r="M199" s="110"/>
      <c r="N199" s="134"/>
      <c r="AJ199" s="103"/>
      <c r="AK199" s="109"/>
      <c r="AO199" s="109"/>
      <c r="AQ199" s="109"/>
    </row>
    <row r="200" spans="1:46" s="159" customFormat="1" ht="15" x14ac:dyDescent="0.25">
      <c r="A200" s="135"/>
      <c r="B200" s="261"/>
      <c r="C200" s="336" t="s">
        <v>461</v>
      </c>
      <c r="D200" s="336"/>
      <c r="E200" s="336"/>
      <c r="F200" s="336"/>
      <c r="G200" s="336"/>
      <c r="H200" s="336"/>
      <c r="I200" s="336"/>
      <c r="J200" s="336"/>
      <c r="K200" s="336"/>
      <c r="L200" s="264">
        <v>10775.04</v>
      </c>
      <c r="M200" s="137"/>
      <c r="N200" s="138"/>
      <c r="AJ200" s="103"/>
      <c r="AK200" s="109"/>
      <c r="AO200" s="109"/>
      <c r="AQ200" s="109" t="s">
        <v>461</v>
      </c>
    </row>
    <row r="201" spans="1:46" s="159" customFormat="1" ht="11.25" hidden="1" customHeight="1" x14ac:dyDescent="0.25">
      <c r="B201" s="265"/>
      <c r="C201" s="265"/>
      <c r="D201" s="265"/>
      <c r="E201" s="265"/>
      <c r="F201" s="265"/>
      <c r="G201" s="265"/>
      <c r="H201" s="265"/>
      <c r="I201" s="265"/>
      <c r="J201" s="265"/>
      <c r="K201" s="265"/>
      <c r="L201" s="97"/>
      <c r="M201" s="97"/>
      <c r="N201" s="97"/>
    </row>
    <row r="202" spans="1:46" s="159" customFormat="1" ht="15" x14ac:dyDescent="0.25">
      <c r="A202" s="135"/>
      <c r="B202" s="261"/>
      <c r="C202" s="336" t="s">
        <v>289</v>
      </c>
      <c r="D202" s="336"/>
      <c r="E202" s="336"/>
      <c r="F202" s="336"/>
      <c r="G202" s="336"/>
      <c r="H202" s="336"/>
      <c r="I202" s="336"/>
      <c r="J202" s="336"/>
      <c r="K202" s="336"/>
      <c r="L202" s="136"/>
      <c r="M202" s="137"/>
      <c r="N202" s="138"/>
      <c r="AS202" s="109" t="s">
        <v>289</v>
      </c>
    </row>
    <row r="203" spans="1:46" s="159" customFormat="1" ht="16.5" x14ac:dyDescent="0.3">
      <c r="A203" s="139"/>
      <c r="B203" s="254"/>
      <c r="C203" s="335" t="s">
        <v>202</v>
      </c>
      <c r="D203" s="335"/>
      <c r="E203" s="335"/>
      <c r="F203" s="335"/>
      <c r="G203" s="335"/>
      <c r="H203" s="335"/>
      <c r="I203" s="335"/>
      <c r="J203" s="335"/>
      <c r="K203" s="335"/>
      <c r="L203" s="146">
        <v>2038.41</v>
      </c>
      <c r="M203" s="141"/>
      <c r="N203" s="142">
        <v>26515.45</v>
      </c>
      <c r="O203" s="266"/>
      <c r="P203" s="266"/>
      <c r="Q203" s="266"/>
      <c r="AS203" s="109"/>
      <c r="AT203" s="95" t="s">
        <v>202</v>
      </c>
    </row>
    <row r="204" spans="1:46" s="159" customFormat="1" ht="16.5" x14ac:dyDescent="0.3">
      <c r="A204" s="139"/>
      <c r="B204" s="254"/>
      <c r="C204" s="335" t="s">
        <v>203</v>
      </c>
      <c r="D204" s="335"/>
      <c r="E204" s="335"/>
      <c r="F204" s="335"/>
      <c r="G204" s="335"/>
      <c r="H204" s="335"/>
      <c r="I204" s="335"/>
      <c r="J204" s="335"/>
      <c r="K204" s="335"/>
      <c r="L204" s="143"/>
      <c r="M204" s="141"/>
      <c r="N204" s="144"/>
      <c r="O204" s="266"/>
      <c r="P204" s="266"/>
      <c r="Q204" s="266"/>
      <c r="AS204" s="109"/>
      <c r="AT204" s="95" t="s">
        <v>203</v>
      </c>
    </row>
    <row r="205" spans="1:46" s="159" customFormat="1" ht="16.5" x14ac:dyDescent="0.3">
      <c r="A205" s="139"/>
      <c r="B205" s="254"/>
      <c r="C205" s="335" t="s">
        <v>204</v>
      </c>
      <c r="D205" s="335"/>
      <c r="E205" s="335"/>
      <c r="F205" s="335"/>
      <c r="G205" s="335"/>
      <c r="H205" s="335"/>
      <c r="I205" s="335"/>
      <c r="J205" s="335"/>
      <c r="K205" s="335"/>
      <c r="L205" s="140">
        <v>261.18</v>
      </c>
      <c r="M205" s="141"/>
      <c r="N205" s="142">
        <v>11173.29</v>
      </c>
      <c r="O205" s="266"/>
      <c r="P205" s="266"/>
      <c r="Q205" s="266"/>
      <c r="AS205" s="109"/>
      <c r="AT205" s="95" t="s">
        <v>204</v>
      </c>
    </row>
    <row r="206" spans="1:46" s="159" customFormat="1" ht="16.5" x14ac:dyDescent="0.3">
      <c r="A206" s="139"/>
      <c r="B206" s="254"/>
      <c r="C206" s="335" t="s">
        <v>205</v>
      </c>
      <c r="D206" s="335"/>
      <c r="E206" s="335"/>
      <c r="F206" s="335"/>
      <c r="G206" s="335"/>
      <c r="H206" s="335"/>
      <c r="I206" s="335"/>
      <c r="J206" s="335"/>
      <c r="K206" s="335"/>
      <c r="L206" s="140">
        <v>76.180000000000007</v>
      </c>
      <c r="M206" s="141"/>
      <c r="N206" s="142">
        <v>1070.33</v>
      </c>
      <c r="O206" s="266"/>
      <c r="P206" s="266"/>
      <c r="Q206" s="266"/>
      <c r="AS206" s="109"/>
      <c r="AT206" s="95" t="s">
        <v>205</v>
      </c>
    </row>
    <row r="207" spans="1:46" s="159" customFormat="1" ht="16.5" x14ac:dyDescent="0.3">
      <c r="A207" s="139"/>
      <c r="B207" s="254"/>
      <c r="C207" s="335" t="s">
        <v>206</v>
      </c>
      <c r="D207" s="335"/>
      <c r="E207" s="335"/>
      <c r="F207" s="335"/>
      <c r="G207" s="335"/>
      <c r="H207" s="335"/>
      <c r="I207" s="335"/>
      <c r="J207" s="335"/>
      <c r="K207" s="335"/>
      <c r="L207" s="140">
        <v>8.08</v>
      </c>
      <c r="M207" s="141"/>
      <c r="N207" s="145">
        <v>345.67</v>
      </c>
      <c r="O207" s="266"/>
      <c r="P207" s="266"/>
      <c r="Q207" s="266"/>
      <c r="AS207" s="109"/>
      <c r="AT207" s="95" t="s">
        <v>206</v>
      </c>
    </row>
    <row r="208" spans="1:46" s="159" customFormat="1" ht="16.5" x14ac:dyDescent="0.3">
      <c r="A208" s="139"/>
      <c r="B208" s="254"/>
      <c r="C208" s="335" t="s">
        <v>207</v>
      </c>
      <c r="D208" s="335"/>
      <c r="E208" s="335"/>
      <c r="F208" s="335"/>
      <c r="G208" s="335"/>
      <c r="H208" s="335"/>
      <c r="I208" s="335"/>
      <c r="J208" s="335"/>
      <c r="K208" s="335"/>
      <c r="L208" s="146">
        <v>1701.05</v>
      </c>
      <c r="M208" s="141"/>
      <c r="N208" s="142">
        <v>14271.83</v>
      </c>
      <c r="O208" s="266"/>
      <c r="P208" s="266"/>
      <c r="Q208" s="266"/>
      <c r="AS208" s="109"/>
      <c r="AT208" s="95" t="s">
        <v>207</v>
      </c>
    </row>
    <row r="209" spans="1:47" s="159" customFormat="1" ht="16.5" x14ac:dyDescent="0.3">
      <c r="A209" s="139"/>
      <c r="B209" s="254"/>
      <c r="C209" s="335" t="s">
        <v>208</v>
      </c>
      <c r="D209" s="335"/>
      <c r="E209" s="335"/>
      <c r="F209" s="335"/>
      <c r="G209" s="335"/>
      <c r="H209" s="335"/>
      <c r="I209" s="335"/>
      <c r="J209" s="335"/>
      <c r="K209" s="335"/>
      <c r="L209" s="146">
        <v>2426.14</v>
      </c>
      <c r="M209" s="141"/>
      <c r="N209" s="142">
        <v>43102.7</v>
      </c>
      <c r="O209" s="266"/>
      <c r="P209" s="266"/>
      <c r="Q209" s="266"/>
      <c r="AS209" s="109"/>
      <c r="AT209" s="95" t="s">
        <v>208</v>
      </c>
    </row>
    <row r="210" spans="1:47" s="159" customFormat="1" ht="16.5" x14ac:dyDescent="0.3">
      <c r="A210" s="139"/>
      <c r="B210" s="254"/>
      <c r="C210" s="335" t="s">
        <v>203</v>
      </c>
      <c r="D210" s="335"/>
      <c r="E210" s="335"/>
      <c r="F210" s="335"/>
      <c r="G210" s="335"/>
      <c r="H210" s="335"/>
      <c r="I210" s="335"/>
      <c r="J210" s="335"/>
      <c r="K210" s="335"/>
      <c r="L210" s="143"/>
      <c r="M210" s="141"/>
      <c r="N210" s="144"/>
      <c r="O210" s="266"/>
      <c r="P210" s="266"/>
      <c r="Q210" s="266"/>
      <c r="AS210" s="109"/>
      <c r="AT210" s="95" t="s">
        <v>203</v>
      </c>
    </row>
    <row r="211" spans="1:47" s="159" customFormat="1" ht="16.5" x14ac:dyDescent="0.3">
      <c r="A211" s="139"/>
      <c r="B211" s="254"/>
      <c r="C211" s="335" t="s">
        <v>209</v>
      </c>
      <c r="D211" s="335"/>
      <c r="E211" s="335"/>
      <c r="F211" s="335"/>
      <c r="G211" s="335"/>
      <c r="H211" s="335"/>
      <c r="I211" s="335"/>
      <c r="J211" s="335"/>
      <c r="K211" s="335"/>
      <c r="L211" s="140">
        <v>261.18</v>
      </c>
      <c r="M211" s="141"/>
      <c r="N211" s="142">
        <v>11173.29</v>
      </c>
      <c r="O211" s="266"/>
      <c r="P211" s="266"/>
      <c r="Q211" s="266"/>
      <c r="AS211" s="109"/>
      <c r="AT211" s="95" t="s">
        <v>209</v>
      </c>
    </row>
    <row r="212" spans="1:47" s="159" customFormat="1" ht="16.5" x14ac:dyDescent="0.3">
      <c r="A212" s="139"/>
      <c r="B212" s="254"/>
      <c r="C212" s="335" t="s">
        <v>210</v>
      </c>
      <c r="D212" s="335"/>
      <c r="E212" s="335"/>
      <c r="F212" s="335"/>
      <c r="G212" s="335"/>
      <c r="H212" s="335"/>
      <c r="I212" s="335"/>
      <c r="J212" s="335"/>
      <c r="K212" s="335"/>
      <c r="L212" s="140">
        <v>76.180000000000007</v>
      </c>
      <c r="M212" s="141"/>
      <c r="N212" s="142">
        <v>1070.33</v>
      </c>
      <c r="O212" s="266"/>
      <c r="P212" s="266"/>
      <c r="Q212" s="266"/>
      <c r="AS212" s="109"/>
      <c r="AT212" s="95" t="s">
        <v>210</v>
      </c>
    </row>
    <row r="213" spans="1:47" s="159" customFormat="1" ht="16.5" x14ac:dyDescent="0.3">
      <c r="A213" s="139"/>
      <c r="B213" s="254"/>
      <c r="C213" s="335" t="s">
        <v>211</v>
      </c>
      <c r="D213" s="335"/>
      <c r="E213" s="335"/>
      <c r="F213" s="335"/>
      <c r="G213" s="335"/>
      <c r="H213" s="335"/>
      <c r="I213" s="335"/>
      <c r="J213" s="335"/>
      <c r="K213" s="335"/>
      <c r="L213" s="140">
        <v>8.08</v>
      </c>
      <c r="M213" s="141"/>
      <c r="N213" s="145">
        <v>345.67</v>
      </c>
      <c r="O213" s="266"/>
      <c r="P213" s="266"/>
      <c r="Q213" s="266"/>
      <c r="AS213" s="109"/>
      <c r="AT213" s="95" t="s">
        <v>211</v>
      </c>
    </row>
    <row r="214" spans="1:47" s="159" customFormat="1" ht="16.5" x14ac:dyDescent="0.3">
      <c r="A214" s="139"/>
      <c r="B214" s="254"/>
      <c r="C214" s="335" t="s">
        <v>212</v>
      </c>
      <c r="D214" s="335"/>
      <c r="E214" s="335"/>
      <c r="F214" s="335"/>
      <c r="G214" s="335"/>
      <c r="H214" s="335"/>
      <c r="I214" s="335"/>
      <c r="J214" s="335"/>
      <c r="K214" s="335"/>
      <c r="L214" s="146">
        <v>1701.05</v>
      </c>
      <c r="M214" s="141"/>
      <c r="N214" s="142">
        <v>14271.83</v>
      </c>
      <c r="O214" s="266"/>
      <c r="P214" s="266"/>
      <c r="Q214" s="266"/>
      <c r="AS214" s="109"/>
      <c r="AT214" s="95" t="s">
        <v>212</v>
      </c>
    </row>
    <row r="215" spans="1:47" s="159" customFormat="1" ht="16.5" x14ac:dyDescent="0.3">
      <c r="A215" s="139"/>
      <c r="B215" s="254"/>
      <c r="C215" s="335" t="s">
        <v>213</v>
      </c>
      <c r="D215" s="335"/>
      <c r="E215" s="335"/>
      <c r="F215" s="335"/>
      <c r="G215" s="335"/>
      <c r="H215" s="335"/>
      <c r="I215" s="335"/>
      <c r="J215" s="335"/>
      <c r="K215" s="335"/>
      <c r="L215" s="140">
        <v>254.06</v>
      </c>
      <c r="M215" s="141"/>
      <c r="N215" s="142">
        <v>10868.76</v>
      </c>
      <c r="O215" s="266"/>
      <c r="P215" s="266"/>
      <c r="Q215" s="266"/>
      <c r="AS215" s="109"/>
      <c r="AT215" s="95" t="s">
        <v>213</v>
      </c>
    </row>
    <row r="216" spans="1:47" s="159" customFormat="1" ht="16.5" x14ac:dyDescent="0.3">
      <c r="A216" s="139"/>
      <c r="B216" s="254"/>
      <c r="C216" s="335" t="s">
        <v>214</v>
      </c>
      <c r="D216" s="335"/>
      <c r="E216" s="335"/>
      <c r="F216" s="335"/>
      <c r="G216" s="335"/>
      <c r="H216" s="335"/>
      <c r="I216" s="335"/>
      <c r="J216" s="335"/>
      <c r="K216" s="335"/>
      <c r="L216" s="140">
        <v>133.66999999999999</v>
      </c>
      <c r="M216" s="141"/>
      <c r="N216" s="142">
        <v>5718.49</v>
      </c>
      <c r="O216" s="266"/>
      <c r="P216" s="266"/>
      <c r="Q216" s="266"/>
      <c r="AS216" s="109"/>
      <c r="AT216" s="95" t="s">
        <v>214</v>
      </c>
    </row>
    <row r="217" spans="1:47" s="159" customFormat="1" ht="16.5" x14ac:dyDescent="0.3">
      <c r="A217" s="139"/>
      <c r="B217" s="254"/>
      <c r="C217" s="335" t="s">
        <v>288</v>
      </c>
      <c r="D217" s="335"/>
      <c r="E217" s="335"/>
      <c r="F217" s="335"/>
      <c r="G217" s="335"/>
      <c r="H217" s="335"/>
      <c r="I217" s="335"/>
      <c r="J217" s="335"/>
      <c r="K217" s="335"/>
      <c r="L217" s="146">
        <v>10775.04</v>
      </c>
      <c r="M217" s="141"/>
      <c r="N217" s="142">
        <v>66697.509999999995</v>
      </c>
      <c r="O217" s="266"/>
      <c r="P217" s="266"/>
      <c r="Q217" s="266"/>
      <c r="AS217" s="109"/>
      <c r="AT217" s="95" t="s">
        <v>288</v>
      </c>
    </row>
    <row r="218" spans="1:47" s="159" customFormat="1" ht="16.5" x14ac:dyDescent="0.3">
      <c r="A218" s="139"/>
      <c r="B218" s="254"/>
      <c r="C218" s="335" t="s">
        <v>215</v>
      </c>
      <c r="D218" s="335"/>
      <c r="E218" s="335"/>
      <c r="F218" s="335"/>
      <c r="G218" s="335"/>
      <c r="H218" s="335"/>
      <c r="I218" s="335"/>
      <c r="J218" s="335"/>
      <c r="K218" s="335"/>
      <c r="L218" s="140">
        <v>269.26</v>
      </c>
      <c r="M218" s="141"/>
      <c r="N218" s="142">
        <v>11518.96</v>
      </c>
      <c r="O218" s="266"/>
      <c r="P218" s="266"/>
      <c r="Q218" s="266"/>
      <c r="AS218" s="109"/>
      <c r="AT218" s="95" t="s">
        <v>215</v>
      </c>
    </row>
    <row r="219" spans="1:47" s="159" customFormat="1" ht="16.5" x14ac:dyDescent="0.3">
      <c r="A219" s="139"/>
      <c r="B219" s="254"/>
      <c r="C219" s="335" t="s">
        <v>216</v>
      </c>
      <c r="D219" s="335"/>
      <c r="E219" s="335"/>
      <c r="F219" s="335"/>
      <c r="G219" s="335"/>
      <c r="H219" s="335"/>
      <c r="I219" s="335"/>
      <c r="J219" s="335"/>
      <c r="K219" s="335"/>
      <c r="L219" s="140">
        <v>254.06</v>
      </c>
      <c r="M219" s="141"/>
      <c r="N219" s="142">
        <v>10868.76</v>
      </c>
      <c r="O219" s="266"/>
      <c r="P219" s="266"/>
      <c r="Q219" s="266"/>
      <c r="AS219" s="109"/>
      <c r="AT219" s="95" t="s">
        <v>216</v>
      </c>
    </row>
    <row r="220" spans="1:47" s="159" customFormat="1" ht="16.5" x14ac:dyDescent="0.3">
      <c r="A220" s="139"/>
      <c r="B220" s="254"/>
      <c r="C220" s="335" t="s">
        <v>217</v>
      </c>
      <c r="D220" s="335"/>
      <c r="E220" s="335"/>
      <c r="F220" s="335"/>
      <c r="G220" s="335"/>
      <c r="H220" s="335"/>
      <c r="I220" s="335"/>
      <c r="J220" s="335"/>
      <c r="K220" s="335"/>
      <c r="L220" s="140">
        <v>133.66999999999999</v>
      </c>
      <c r="M220" s="141"/>
      <c r="N220" s="142">
        <v>5718.49</v>
      </c>
      <c r="O220" s="266"/>
      <c r="P220" s="266"/>
      <c r="Q220" s="266"/>
      <c r="AS220" s="109"/>
      <c r="AT220" s="95" t="s">
        <v>217</v>
      </c>
    </row>
    <row r="221" spans="1:47" s="159" customFormat="1" ht="16.5" x14ac:dyDescent="0.3">
      <c r="A221" s="139"/>
      <c r="B221" s="267"/>
      <c r="C221" s="334" t="s">
        <v>290</v>
      </c>
      <c r="D221" s="334"/>
      <c r="E221" s="334"/>
      <c r="F221" s="334"/>
      <c r="G221" s="334"/>
      <c r="H221" s="334"/>
      <c r="I221" s="334"/>
      <c r="J221" s="334"/>
      <c r="K221" s="334"/>
      <c r="L221" s="147">
        <v>13201.18</v>
      </c>
      <c r="M221" s="148"/>
      <c r="N221" s="149">
        <v>109800.21</v>
      </c>
      <c r="O221" s="266"/>
      <c r="P221" s="266"/>
      <c r="Q221" s="266"/>
      <c r="AS221" s="109"/>
      <c r="AU221" s="109" t="s">
        <v>290</v>
      </c>
    </row>
    <row r="222" spans="1:47" s="159" customFormat="1" ht="16.5" x14ac:dyDescent="0.3">
      <c r="A222" s="139"/>
      <c r="B222" s="254"/>
      <c r="C222" s="335" t="s">
        <v>203</v>
      </c>
      <c r="D222" s="335"/>
      <c r="E222" s="335"/>
      <c r="F222" s="335"/>
      <c r="G222" s="335"/>
      <c r="H222" s="335"/>
      <c r="I222" s="335"/>
      <c r="J222" s="335"/>
      <c r="K222" s="335"/>
      <c r="L222" s="143"/>
      <c r="M222" s="141"/>
      <c r="N222" s="144"/>
      <c r="O222" s="266"/>
      <c r="P222" s="266"/>
      <c r="Q222" s="266"/>
      <c r="AS222" s="109"/>
      <c r="AT222" s="95" t="s">
        <v>203</v>
      </c>
      <c r="AU222" s="109"/>
    </row>
    <row r="223" spans="1:47" s="159" customFormat="1" ht="16.5" x14ac:dyDescent="0.3">
      <c r="A223" s="139"/>
      <c r="B223" s="254"/>
      <c r="C223" s="335" t="s">
        <v>462</v>
      </c>
      <c r="D223" s="335"/>
      <c r="E223" s="335"/>
      <c r="F223" s="335"/>
      <c r="G223" s="335"/>
      <c r="H223" s="335"/>
      <c r="I223" s="335"/>
      <c r="J223" s="335"/>
      <c r="K223" s="335"/>
      <c r="L223" s="146">
        <v>1237.98</v>
      </c>
      <c r="M223" s="141"/>
      <c r="N223" s="142">
        <v>10386.66</v>
      </c>
      <c r="O223" s="266"/>
      <c r="P223" s="266"/>
      <c r="Q223" s="266"/>
      <c r="AS223" s="109"/>
      <c r="AT223" s="95" t="s">
        <v>462</v>
      </c>
      <c r="AU223" s="109"/>
    </row>
    <row r="224" spans="1:47" s="159" customFormat="1" ht="16.5" x14ac:dyDescent="0.3">
      <c r="A224" s="139"/>
      <c r="B224" s="254"/>
      <c r="C224" s="335" t="s">
        <v>463</v>
      </c>
      <c r="D224" s="335"/>
      <c r="E224" s="335"/>
      <c r="F224" s="335"/>
      <c r="G224" s="335"/>
      <c r="H224" s="335"/>
      <c r="I224" s="335"/>
      <c r="J224" s="335"/>
      <c r="K224" s="335"/>
      <c r="L224" s="146">
        <v>10775.04</v>
      </c>
      <c r="M224" s="141"/>
      <c r="N224" s="142">
        <v>66697.509999999995</v>
      </c>
      <c r="O224" s="266"/>
      <c r="P224" s="266"/>
      <c r="Q224" s="266"/>
      <c r="AS224" s="109"/>
      <c r="AT224" s="95" t="s">
        <v>463</v>
      </c>
      <c r="AU224" s="109"/>
    </row>
    <row r="225" spans="1:47" s="159" customFormat="1" ht="1.5" customHeight="1" x14ac:dyDescent="0.25">
      <c r="B225" s="134"/>
      <c r="C225" s="212"/>
      <c r="D225" s="212"/>
      <c r="E225" s="212"/>
      <c r="F225" s="212"/>
      <c r="G225" s="212"/>
      <c r="H225" s="212"/>
      <c r="I225" s="212"/>
      <c r="J225" s="212"/>
      <c r="K225" s="212"/>
      <c r="L225" s="147"/>
      <c r="M225" s="154"/>
      <c r="N225" s="268"/>
    </row>
    <row r="226" spans="1:47" s="159" customFormat="1" ht="26.25" customHeight="1" x14ac:dyDescent="0.25">
      <c r="A226" s="155"/>
      <c r="B226" s="156"/>
      <c r="C226" s="156"/>
      <c r="D226" s="156"/>
      <c r="E226" s="156"/>
      <c r="F226" s="156"/>
      <c r="G226" s="156"/>
      <c r="H226" s="156"/>
      <c r="I226" s="156"/>
      <c r="J226" s="156"/>
      <c r="K226" s="156"/>
      <c r="L226" s="156"/>
      <c r="M226" s="156"/>
      <c r="N226" s="156"/>
    </row>
    <row r="227" spans="1:47" s="241" customFormat="1" ht="12.75" customHeight="1" x14ac:dyDescent="0.2">
      <c r="A227" s="218"/>
      <c r="B227" s="269" t="s">
        <v>291</v>
      </c>
      <c r="C227" s="331"/>
      <c r="D227" s="331"/>
      <c r="E227" s="331"/>
      <c r="F227" s="331"/>
      <c r="G227" s="331"/>
      <c r="H227" s="331"/>
      <c r="I227" s="331"/>
      <c r="J227" s="331"/>
      <c r="K227" s="331"/>
      <c r="L227" s="331"/>
      <c r="Y227" s="226"/>
      <c r="Z227" s="226"/>
      <c r="AA227" s="226"/>
      <c r="AB227" s="226"/>
      <c r="AC227" s="226"/>
      <c r="AD227" s="226"/>
      <c r="AE227" s="226"/>
      <c r="AF227" s="226"/>
      <c r="AG227" s="226"/>
      <c r="AH227" s="226"/>
      <c r="AI227" s="226"/>
      <c r="AJ227" s="226"/>
      <c r="AK227" s="226"/>
      <c r="AL227" s="226"/>
      <c r="AM227" s="226"/>
      <c r="AN227" s="226"/>
      <c r="AO227" s="226"/>
      <c r="AP227" s="226"/>
      <c r="AQ227" s="226"/>
      <c r="AR227" s="226"/>
      <c r="AS227" s="226"/>
      <c r="AT227" s="226"/>
      <c r="AU227" s="226"/>
    </row>
    <row r="228" spans="1:47" s="241" customFormat="1" ht="13.5" customHeight="1" x14ac:dyDescent="0.2">
      <c r="A228" s="218"/>
      <c r="B228" s="270"/>
      <c r="C228" s="332" t="s">
        <v>292</v>
      </c>
      <c r="D228" s="332"/>
      <c r="E228" s="332"/>
      <c r="F228" s="332"/>
      <c r="G228" s="332"/>
      <c r="H228" s="332"/>
      <c r="I228" s="332"/>
      <c r="J228" s="332"/>
      <c r="K228" s="332"/>
      <c r="L228" s="332"/>
      <c r="Y228" s="226"/>
      <c r="Z228" s="226"/>
      <c r="AA228" s="226"/>
      <c r="AB228" s="226"/>
      <c r="AC228" s="226"/>
      <c r="AD228" s="226"/>
      <c r="AE228" s="226"/>
      <c r="AF228" s="226"/>
      <c r="AG228" s="226"/>
      <c r="AH228" s="226"/>
      <c r="AI228" s="226"/>
      <c r="AJ228" s="226"/>
      <c r="AK228" s="226"/>
      <c r="AL228" s="226"/>
      <c r="AM228" s="226"/>
      <c r="AN228" s="226"/>
      <c r="AO228" s="226"/>
      <c r="AP228" s="226"/>
      <c r="AQ228" s="226"/>
      <c r="AR228" s="226"/>
      <c r="AS228" s="226"/>
      <c r="AT228" s="226"/>
      <c r="AU228" s="226"/>
    </row>
    <row r="229" spans="1:47" s="241" customFormat="1" ht="13.5" customHeight="1" x14ac:dyDescent="0.2">
      <c r="A229" s="218"/>
      <c r="B229" s="269" t="s">
        <v>293</v>
      </c>
      <c r="C229" s="331"/>
      <c r="D229" s="331"/>
      <c r="E229" s="331"/>
      <c r="F229" s="331"/>
      <c r="G229" s="331"/>
      <c r="H229" s="331"/>
      <c r="I229" s="331"/>
      <c r="J229" s="331"/>
      <c r="K229" s="331"/>
      <c r="L229" s="331"/>
      <c r="Y229" s="226"/>
      <c r="Z229" s="226"/>
      <c r="AA229" s="226"/>
      <c r="AB229" s="226"/>
      <c r="AC229" s="226"/>
      <c r="AD229" s="226"/>
      <c r="AE229" s="226"/>
      <c r="AF229" s="226"/>
      <c r="AG229" s="226"/>
      <c r="AH229" s="226"/>
      <c r="AI229" s="226"/>
      <c r="AJ229" s="226"/>
      <c r="AK229" s="226"/>
      <c r="AL229" s="226"/>
      <c r="AM229" s="226"/>
      <c r="AN229" s="226"/>
      <c r="AO229" s="226"/>
      <c r="AP229" s="226"/>
      <c r="AQ229" s="226"/>
      <c r="AR229" s="226"/>
      <c r="AS229" s="226"/>
      <c r="AT229" s="226"/>
      <c r="AU229" s="226"/>
    </row>
    <row r="230" spans="1:47" s="241" customFormat="1" ht="13.5" customHeight="1" x14ac:dyDescent="0.2">
      <c r="A230" s="218"/>
      <c r="C230" s="332" t="s">
        <v>292</v>
      </c>
      <c r="D230" s="332"/>
      <c r="E230" s="332"/>
      <c r="F230" s="332"/>
      <c r="G230" s="332"/>
      <c r="H230" s="332"/>
      <c r="I230" s="332"/>
      <c r="J230" s="332"/>
      <c r="K230" s="332"/>
      <c r="L230" s="332"/>
      <c r="Y230" s="226"/>
      <c r="Z230" s="226"/>
      <c r="AA230" s="226"/>
      <c r="AB230" s="226"/>
      <c r="AC230" s="226"/>
      <c r="AD230" s="226"/>
      <c r="AE230" s="226"/>
      <c r="AF230" s="226"/>
      <c r="AG230" s="226"/>
      <c r="AH230" s="226"/>
      <c r="AI230" s="226"/>
      <c r="AJ230" s="226"/>
      <c r="AK230" s="226"/>
      <c r="AL230" s="226"/>
      <c r="AM230" s="226"/>
      <c r="AN230" s="226"/>
      <c r="AO230" s="226"/>
      <c r="AP230" s="226"/>
      <c r="AQ230" s="226"/>
      <c r="AR230" s="226"/>
      <c r="AS230" s="226"/>
      <c r="AT230" s="226"/>
      <c r="AU230" s="226"/>
    </row>
    <row r="231" spans="1:47" s="159" customFormat="1" ht="21" customHeight="1" x14ac:dyDescent="0.25"/>
    <row r="232" spans="1:47" s="241" customFormat="1" ht="22.5" customHeight="1" x14ac:dyDescent="0.25">
      <c r="A232" s="333" t="s">
        <v>464</v>
      </c>
      <c r="B232" s="333"/>
      <c r="C232" s="333"/>
      <c r="D232" s="333"/>
      <c r="E232" s="333"/>
      <c r="F232" s="333"/>
      <c r="G232" s="333"/>
      <c r="H232" s="333"/>
      <c r="I232" s="333"/>
      <c r="J232" s="333"/>
      <c r="K232" s="333"/>
      <c r="L232" s="333"/>
      <c r="M232" s="333"/>
      <c r="N232" s="333"/>
      <c r="O232" s="265"/>
      <c r="P232" s="265"/>
      <c r="Q232" s="159"/>
      <c r="R232" s="159"/>
      <c r="S232" s="159"/>
      <c r="T232" s="159"/>
      <c r="U232" s="159"/>
      <c r="V232" s="159"/>
      <c r="W232" s="159"/>
      <c r="X232" s="159"/>
      <c r="Y232" s="226"/>
      <c r="Z232" s="226"/>
      <c r="AA232" s="226"/>
      <c r="AB232" s="226"/>
      <c r="AC232" s="226"/>
      <c r="AD232" s="226"/>
      <c r="AE232" s="226"/>
      <c r="AF232" s="226"/>
      <c r="AG232" s="226"/>
      <c r="AH232" s="226"/>
      <c r="AI232" s="226"/>
      <c r="AJ232" s="226"/>
      <c r="AK232" s="226"/>
      <c r="AL232" s="226"/>
      <c r="AM232" s="226"/>
      <c r="AN232" s="226"/>
      <c r="AO232" s="226"/>
      <c r="AP232" s="226"/>
      <c r="AQ232" s="226"/>
      <c r="AR232" s="226"/>
      <c r="AS232" s="226"/>
      <c r="AT232" s="226"/>
      <c r="AU232" s="226"/>
    </row>
    <row r="233" spans="1:47" s="241" customFormat="1" ht="12.75" customHeight="1" x14ac:dyDescent="0.25">
      <c r="A233" s="333" t="s">
        <v>465</v>
      </c>
      <c r="B233" s="333"/>
      <c r="C233" s="333"/>
      <c r="D233" s="333"/>
      <c r="E233" s="333"/>
      <c r="F233" s="333"/>
      <c r="G233" s="333"/>
      <c r="H233" s="333"/>
      <c r="I233" s="333"/>
      <c r="J233" s="333"/>
      <c r="K233" s="333"/>
      <c r="L233" s="333"/>
      <c r="M233" s="333"/>
      <c r="N233" s="333"/>
      <c r="O233" s="265"/>
      <c r="P233" s="265"/>
      <c r="Q233" s="159"/>
      <c r="R233" s="159"/>
      <c r="S233" s="159"/>
      <c r="T233" s="159"/>
      <c r="U233" s="159"/>
      <c r="V233" s="159"/>
      <c r="W233" s="159"/>
      <c r="X233" s="159"/>
      <c r="Y233" s="226"/>
      <c r="Z233" s="226"/>
      <c r="AA233" s="226"/>
      <c r="AB233" s="226"/>
      <c r="AC233" s="226"/>
      <c r="AD233" s="226"/>
      <c r="AE233" s="226"/>
      <c r="AF233" s="226"/>
      <c r="AG233" s="226"/>
      <c r="AH233" s="226"/>
      <c r="AI233" s="226"/>
      <c r="AJ233" s="226"/>
      <c r="AK233" s="226"/>
      <c r="AL233" s="226"/>
      <c r="AM233" s="226"/>
      <c r="AN233" s="226"/>
      <c r="AO233" s="226"/>
      <c r="AP233" s="226"/>
      <c r="AQ233" s="226"/>
      <c r="AR233" s="226"/>
      <c r="AS233" s="226"/>
      <c r="AT233" s="226"/>
      <c r="AU233" s="226"/>
    </row>
    <row r="234" spans="1:47" s="241" customFormat="1" ht="12.75" customHeight="1" x14ac:dyDescent="0.25">
      <c r="A234" s="333" t="s">
        <v>466</v>
      </c>
      <c r="B234" s="333"/>
      <c r="C234" s="333"/>
      <c r="D234" s="333"/>
      <c r="E234" s="333"/>
      <c r="F234" s="333"/>
      <c r="G234" s="333"/>
      <c r="H234" s="333"/>
      <c r="I234" s="333"/>
      <c r="J234" s="333"/>
      <c r="K234" s="333"/>
      <c r="L234" s="333"/>
      <c r="M234" s="333"/>
      <c r="N234" s="333"/>
      <c r="O234" s="265"/>
      <c r="P234" s="265"/>
      <c r="Q234" s="159"/>
      <c r="R234" s="159"/>
      <c r="S234" s="159"/>
      <c r="T234" s="159"/>
      <c r="U234" s="159"/>
      <c r="V234" s="159"/>
      <c r="W234" s="159"/>
      <c r="X234" s="159"/>
      <c r="Y234" s="226"/>
      <c r="Z234" s="226"/>
      <c r="AA234" s="226"/>
      <c r="AB234" s="226"/>
      <c r="AC234" s="226"/>
      <c r="AD234" s="226"/>
      <c r="AE234" s="226"/>
      <c r="AF234" s="226"/>
      <c r="AG234" s="226"/>
      <c r="AH234" s="226"/>
      <c r="AI234" s="226"/>
      <c r="AJ234" s="226"/>
      <c r="AK234" s="226"/>
      <c r="AL234" s="226"/>
      <c r="AM234" s="226"/>
      <c r="AN234" s="226"/>
      <c r="AO234" s="226"/>
      <c r="AP234" s="226"/>
      <c r="AQ234" s="226"/>
      <c r="AR234" s="226"/>
      <c r="AS234" s="226"/>
      <c r="AT234" s="226"/>
      <c r="AU234" s="226"/>
    </row>
    <row r="235" spans="1:47" s="241" customFormat="1" ht="20.25" customHeight="1" x14ac:dyDescent="0.25">
      <c r="A235" s="263"/>
      <c r="B235" s="263"/>
      <c r="C235" s="263"/>
      <c r="D235" s="263"/>
      <c r="E235" s="263"/>
      <c r="F235" s="263"/>
      <c r="G235" s="263"/>
      <c r="H235" s="263"/>
      <c r="I235" s="263"/>
      <c r="J235" s="263"/>
      <c r="K235" s="263"/>
      <c r="L235" s="263"/>
      <c r="M235" s="263"/>
      <c r="N235" s="263"/>
      <c r="O235" s="265"/>
      <c r="P235" s="265"/>
      <c r="Q235" s="159"/>
      <c r="R235" s="159"/>
      <c r="S235" s="159"/>
      <c r="T235" s="159"/>
      <c r="U235" s="159"/>
      <c r="V235" s="159"/>
      <c r="W235" s="159"/>
      <c r="X235" s="159"/>
      <c r="Y235" s="226"/>
      <c r="Z235" s="226"/>
      <c r="AA235" s="226"/>
      <c r="AB235" s="226"/>
      <c r="AC235" s="226"/>
      <c r="AD235" s="226"/>
      <c r="AE235" s="226"/>
      <c r="AF235" s="226"/>
      <c r="AG235" s="226"/>
      <c r="AH235" s="226"/>
      <c r="AI235" s="226"/>
      <c r="AJ235" s="226"/>
      <c r="AK235" s="226"/>
      <c r="AL235" s="226"/>
      <c r="AM235" s="226"/>
      <c r="AN235" s="226"/>
      <c r="AO235" s="226"/>
      <c r="AP235" s="226"/>
      <c r="AQ235" s="226"/>
      <c r="AR235" s="226"/>
      <c r="AS235" s="226"/>
      <c r="AT235" s="226"/>
      <c r="AU235" s="226"/>
    </row>
    <row r="236" spans="1:47" s="159" customFormat="1" ht="15" x14ac:dyDescent="0.25">
      <c r="B236" s="158"/>
      <c r="D236" s="158"/>
      <c r="F236" s="158"/>
    </row>
  </sheetData>
  <mergeCells count="221">
    <mergeCell ref="A4:C4"/>
    <mergeCell ref="K4:N4"/>
    <mergeCell ref="A5:D5"/>
    <mergeCell ref="J5:N5"/>
    <mergeCell ref="A6:D6"/>
    <mergeCell ref="J6:N6"/>
    <mergeCell ref="A15:F15"/>
    <mergeCell ref="G15:N15"/>
    <mergeCell ref="A16:F16"/>
    <mergeCell ref="G16:N16"/>
    <mergeCell ref="A17:F17"/>
    <mergeCell ref="G17:N17"/>
    <mergeCell ref="G11:N11"/>
    <mergeCell ref="G12:N12"/>
    <mergeCell ref="A13:F13"/>
    <mergeCell ref="G13:N13"/>
    <mergeCell ref="A14:F14"/>
    <mergeCell ref="G14:N14"/>
    <mergeCell ref="A27:N27"/>
    <mergeCell ref="B29:F29"/>
    <mergeCell ref="B30:F30"/>
    <mergeCell ref="L37:M37"/>
    <mergeCell ref="L38:M38"/>
    <mergeCell ref="L39:M39"/>
    <mergeCell ref="A19:N19"/>
    <mergeCell ref="A20:N20"/>
    <mergeCell ref="A22:N22"/>
    <mergeCell ref="A23:N23"/>
    <mergeCell ref="A24:N24"/>
    <mergeCell ref="A26:N26"/>
    <mergeCell ref="M41:M43"/>
    <mergeCell ref="N41:N43"/>
    <mergeCell ref="C44:E44"/>
    <mergeCell ref="A45:N45"/>
    <mergeCell ref="C46:E46"/>
    <mergeCell ref="C47:E47"/>
    <mergeCell ref="A41:A43"/>
    <mergeCell ref="B41:B43"/>
    <mergeCell ref="C41:E43"/>
    <mergeCell ref="F41:F43"/>
    <mergeCell ref="G41:I42"/>
    <mergeCell ref="J41:L42"/>
    <mergeCell ref="C54:E54"/>
    <mergeCell ref="C55:E55"/>
    <mergeCell ref="C56:E56"/>
    <mergeCell ref="C57:E57"/>
    <mergeCell ref="C58:E58"/>
    <mergeCell ref="C59:E59"/>
    <mergeCell ref="C48:E48"/>
    <mergeCell ref="C49:E49"/>
    <mergeCell ref="C50:E50"/>
    <mergeCell ref="C51:E51"/>
    <mergeCell ref="C52:E52"/>
    <mergeCell ref="C53:E53"/>
    <mergeCell ref="C66:E66"/>
    <mergeCell ref="C67:E67"/>
    <mergeCell ref="C68:E68"/>
    <mergeCell ref="C69:E69"/>
    <mergeCell ref="C70:E70"/>
    <mergeCell ref="C71:N71"/>
    <mergeCell ref="C60:E60"/>
    <mergeCell ref="C61:E61"/>
    <mergeCell ref="C62:E62"/>
    <mergeCell ref="C63:E63"/>
    <mergeCell ref="C64:E64"/>
    <mergeCell ref="C65:E65"/>
    <mergeCell ref="C78:E78"/>
    <mergeCell ref="C79:E79"/>
    <mergeCell ref="C80:E80"/>
    <mergeCell ref="C81:E81"/>
    <mergeCell ref="C82:E82"/>
    <mergeCell ref="C83:E83"/>
    <mergeCell ref="C72:E72"/>
    <mergeCell ref="C73:E73"/>
    <mergeCell ref="C74:E74"/>
    <mergeCell ref="C75:E75"/>
    <mergeCell ref="C76:E76"/>
    <mergeCell ref="C77:E77"/>
    <mergeCell ref="C90:E90"/>
    <mergeCell ref="C91:E91"/>
    <mergeCell ref="C92:E92"/>
    <mergeCell ref="C93:E93"/>
    <mergeCell ref="C94:E94"/>
    <mergeCell ref="C95:E95"/>
    <mergeCell ref="C84:E84"/>
    <mergeCell ref="C85:E85"/>
    <mergeCell ref="C86:E86"/>
    <mergeCell ref="C87:E87"/>
    <mergeCell ref="C88:E88"/>
    <mergeCell ref="C89:E89"/>
    <mergeCell ref="C102:E102"/>
    <mergeCell ref="C103:E103"/>
    <mergeCell ref="C104:E104"/>
    <mergeCell ref="C105:N105"/>
    <mergeCell ref="C106:E106"/>
    <mergeCell ref="C107:E107"/>
    <mergeCell ref="C96:E96"/>
    <mergeCell ref="C97:E97"/>
    <mergeCell ref="C98:E98"/>
    <mergeCell ref="C99:E99"/>
    <mergeCell ref="C100:E100"/>
    <mergeCell ref="C101:E101"/>
    <mergeCell ref="C114:E114"/>
    <mergeCell ref="C115:E115"/>
    <mergeCell ref="C116:E116"/>
    <mergeCell ref="C117:E117"/>
    <mergeCell ref="C118:E118"/>
    <mergeCell ref="C119:E119"/>
    <mergeCell ref="C108:E108"/>
    <mergeCell ref="C109:E109"/>
    <mergeCell ref="C110:E110"/>
    <mergeCell ref="C111:E111"/>
    <mergeCell ref="C112:E112"/>
    <mergeCell ref="C113:E113"/>
    <mergeCell ref="C126:E126"/>
    <mergeCell ref="C127:E127"/>
    <mergeCell ref="C128:E128"/>
    <mergeCell ref="C129:E129"/>
    <mergeCell ref="C130:E130"/>
    <mergeCell ref="C131:N131"/>
    <mergeCell ref="C120:N120"/>
    <mergeCell ref="C121:E121"/>
    <mergeCell ref="C122:E122"/>
    <mergeCell ref="C123:E123"/>
    <mergeCell ref="C124:E124"/>
    <mergeCell ref="C125:E125"/>
    <mergeCell ref="C138:E138"/>
    <mergeCell ref="C139:E139"/>
    <mergeCell ref="C140:E140"/>
    <mergeCell ref="C141:E141"/>
    <mergeCell ref="C142:E142"/>
    <mergeCell ref="C144:K144"/>
    <mergeCell ref="C132:E132"/>
    <mergeCell ref="C133:E133"/>
    <mergeCell ref="C134:E134"/>
    <mergeCell ref="C135:E135"/>
    <mergeCell ref="C136:E136"/>
    <mergeCell ref="C137:E137"/>
    <mergeCell ref="C151:E151"/>
    <mergeCell ref="C152:E152"/>
    <mergeCell ref="C153:E153"/>
    <mergeCell ref="C154:E154"/>
    <mergeCell ref="C155:E155"/>
    <mergeCell ref="C156:E156"/>
    <mergeCell ref="A145:N145"/>
    <mergeCell ref="C146:E146"/>
    <mergeCell ref="C147:E147"/>
    <mergeCell ref="C148:E148"/>
    <mergeCell ref="C149:E149"/>
    <mergeCell ref="C150:E150"/>
    <mergeCell ref="C163:E163"/>
    <mergeCell ref="C164:E164"/>
    <mergeCell ref="C165:E165"/>
    <mergeCell ref="C167:K167"/>
    <mergeCell ref="A168:N168"/>
    <mergeCell ref="C169:E169"/>
    <mergeCell ref="C157:E157"/>
    <mergeCell ref="C158:E158"/>
    <mergeCell ref="C159:E159"/>
    <mergeCell ref="C160:E160"/>
    <mergeCell ref="C161:E161"/>
    <mergeCell ref="C162:E162"/>
    <mergeCell ref="C176:N176"/>
    <mergeCell ref="C177:E177"/>
    <mergeCell ref="C178:E178"/>
    <mergeCell ref="C179:N179"/>
    <mergeCell ref="C180:E180"/>
    <mergeCell ref="C181:E181"/>
    <mergeCell ref="C170:N170"/>
    <mergeCell ref="C171:E171"/>
    <mergeCell ref="C172:E172"/>
    <mergeCell ref="C173:N173"/>
    <mergeCell ref="C174:E174"/>
    <mergeCell ref="C175:E175"/>
    <mergeCell ref="A189:N189"/>
    <mergeCell ref="C190:E190"/>
    <mergeCell ref="C191:N191"/>
    <mergeCell ref="C192:E192"/>
    <mergeCell ref="C193:E193"/>
    <mergeCell ref="C194:N194"/>
    <mergeCell ref="C182:N182"/>
    <mergeCell ref="C183:E183"/>
    <mergeCell ref="C184:E184"/>
    <mergeCell ref="C185:N185"/>
    <mergeCell ref="C186:E186"/>
    <mergeCell ref="C188:K188"/>
    <mergeCell ref="C203:K203"/>
    <mergeCell ref="C204:K204"/>
    <mergeCell ref="C205:K205"/>
    <mergeCell ref="C206:K206"/>
    <mergeCell ref="C207:K207"/>
    <mergeCell ref="C208:K208"/>
    <mergeCell ref="C195:E195"/>
    <mergeCell ref="C196:E196"/>
    <mergeCell ref="C197:N197"/>
    <mergeCell ref="C198:E198"/>
    <mergeCell ref="C200:K200"/>
    <mergeCell ref="C202:K202"/>
    <mergeCell ref="C215:K215"/>
    <mergeCell ref="C216:K216"/>
    <mergeCell ref="C217:K217"/>
    <mergeCell ref="C218:K218"/>
    <mergeCell ref="C219:K219"/>
    <mergeCell ref="C220:K220"/>
    <mergeCell ref="C209:K209"/>
    <mergeCell ref="C210:K210"/>
    <mergeCell ref="C211:K211"/>
    <mergeCell ref="C212:K212"/>
    <mergeCell ref="C213:K213"/>
    <mergeCell ref="C214:K214"/>
    <mergeCell ref="C229:L229"/>
    <mergeCell ref="C230:L230"/>
    <mergeCell ref="A232:N232"/>
    <mergeCell ref="A233:N233"/>
    <mergeCell ref="A234:N234"/>
    <mergeCell ref="C221:K221"/>
    <mergeCell ref="C222:K222"/>
    <mergeCell ref="C223:K223"/>
    <mergeCell ref="C224:K224"/>
    <mergeCell ref="C227:L227"/>
    <mergeCell ref="C228:L228"/>
  </mergeCells>
  <printOptions horizontalCentered="1"/>
  <pageMargins left="0.39370077848434498" right="0.23622047901153601" top="0.35433071851730302" bottom="0.31496062874794001" header="0" footer="0"/>
  <pageSetup paperSize="9" fitToHeight="0" orientation="portrait"/>
  <headerFooter>
    <oddFooter>&amp;RСтраница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12479-615F-4BBA-AD2A-A24BF2D623B7}">
  <sheetPr>
    <tabColor rgb="FFFFC000"/>
    <pageSetUpPr fitToPage="1"/>
  </sheetPr>
  <dimension ref="A1:AU284"/>
  <sheetViews>
    <sheetView topLeftCell="A247" workbookViewId="0">
      <selection activeCell="G13" sqref="G13:N13"/>
    </sheetView>
  </sheetViews>
  <sheetFormatPr defaultColWidth="9.140625" defaultRowHeight="10.5" customHeight="1" x14ac:dyDescent="0.2"/>
  <cols>
    <col min="1" max="1" width="8.85546875" style="157" customWidth="1"/>
    <col min="2" max="2" width="20.140625" style="94" customWidth="1"/>
    <col min="3" max="4" width="10.42578125" style="94" customWidth="1"/>
    <col min="5" max="5" width="13.28515625" style="94" customWidth="1"/>
    <col min="6" max="6" width="8.5703125" style="94" customWidth="1"/>
    <col min="7" max="7" width="7.85546875" style="94" customWidth="1"/>
    <col min="8" max="8" width="8.42578125" style="94" customWidth="1"/>
    <col min="9" max="9" width="12" style="94" customWidth="1"/>
    <col min="10" max="10" width="12.28515625" style="94" customWidth="1"/>
    <col min="11" max="11" width="8.5703125" style="94" customWidth="1"/>
    <col min="12" max="12" width="12" style="94" customWidth="1"/>
    <col min="13" max="13" width="7.85546875" style="94" customWidth="1"/>
    <col min="14" max="14" width="13.28515625" style="94" customWidth="1"/>
    <col min="15" max="15" width="1.140625" style="94" hidden="1" customWidth="1"/>
    <col min="16" max="16" width="73.85546875" style="94" hidden="1" customWidth="1"/>
    <col min="17" max="17" width="83.42578125" style="94" hidden="1" customWidth="1"/>
    <col min="18" max="24" width="9.140625" style="94"/>
    <col min="25" max="25" width="49.85546875" style="95" hidden="1" customWidth="1"/>
    <col min="26" max="26" width="54" style="95" hidden="1" customWidth="1"/>
    <col min="27" max="32" width="82.28515625" style="95" hidden="1" customWidth="1"/>
    <col min="33" max="36" width="154" style="95" hidden="1" customWidth="1"/>
    <col min="37" max="41" width="34.140625" style="95" hidden="1" customWidth="1"/>
    <col min="42" max="42" width="125" style="95" hidden="1" customWidth="1"/>
    <col min="43" max="43" width="91.85546875" style="95" hidden="1" customWidth="1"/>
    <col min="44" max="44" width="125" style="95" hidden="1" customWidth="1"/>
    <col min="45" max="47" width="91.85546875" style="95" hidden="1" customWidth="1"/>
    <col min="48" max="16384" width="9.140625" style="94"/>
  </cols>
  <sheetData>
    <row r="1" spans="1:31" s="159" customFormat="1" ht="15" x14ac:dyDescent="0.25"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217" t="s">
        <v>102</v>
      </c>
    </row>
    <row r="2" spans="1:31" s="159" customFormat="1" ht="10.5" customHeight="1" x14ac:dyDescent="0.25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7" t="s">
        <v>437</v>
      </c>
    </row>
    <row r="3" spans="1:31" s="159" customFormat="1" ht="8.25" customHeight="1" x14ac:dyDescent="0.25">
      <c r="A3" s="218"/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7"/>
    </row>
    <row r="4" spans="1:31" s="159" customFormat="1" ht="14.25" customHeight="1" x14ac:dyDescent="0.25">
      <c r="A4" s="358" t="s">
        <v>438</v>
      </c>
      <c r="B4" s="358"/>
      <c r="C4" s="358"/>
      <c r="D4" s="219"/>
      <c r="E4" s="218"/>
      <c r="F4" s="218"/>
      <c r="G4" s="218"/>
      <c r="H4" s="218"/>
      <c r="I4" s="218"/>
      <c r="J4" s="157"/>
      <c r="K4" s="358" t="s">
        <v>439</v>
      </c>
      <c r="L4" s="358"/>
      <c r="M4" s="358"/>
      <c r="N4" s="358"/>
    </row>
    <row r="5" spans="1:31" s="159" customFormat="1" ht="12" customHeight="1" x14ac:dyDescent="0.25">
      <c r="A5" s="359"/>
      <c r="B5" s="359"/>
      <c r="C5" s="359"/>
      <c r="D5" s="359"/>
      <c r="E5" s="220"/>
      <c r="F5" s="218"/>
      <c r="G5" s="218"/>
      <c r="H5" s="218"/>
      <c r="I5" s="218"/>
      <c r="J5" s="360"/>
      <c r="K5" s="360"/>
      <c r="L5" s="360"/>
      <c r="M5" s="360"/>
      <c r="N5" s="360"/>
    </row>
    <row r="6" spans="1:31" s="159" customFormat="1" ht="15" x14ac:dyDescent="0.25">
      <c r="A6" s="335"/>
      <c r="B6" s="335"/>
      <c r="C6" s="335"/>
      <c r="D6" s="335"/>
      <c r="E6" s="218"/>
      <c r="F6" s="218"/>
      <c r="G6" s="218"/>
      <c r="H6" s="218"/>
      <c r="I6" s="218"/>
      <c r="J6" s="335"/>
      <c r="K6" s="335"/>
      <c r="L6" s="335"/>
      <c r="M6" s="335"/>
      <c r="N6" s="335"/>
      <c r="Y6" s="95" t="s">
        <v>106</v>
      </c>
      <c r="Z6" s="95" t="s">
        <v>106</v>
      </c>
    </row>
    <row r="7" spans="1:31" s="159" customFormat="1" ht="17.25" customHeight="1" x14ac:dyDescent="0.25">
      <c r="A7" s="221"/>
      <c r="B7" s="96"/>
      <c r="C7" s="98"/>
      <c r="D7" s="220"/>
      <c r="E7" s="218"/>
      <c r="F7" s="218"/>
      <c r="G7" s="218"/>
      <c r="H7" s="218"/>
      <c r="I7" s="218"/>
      <c r="J7" s="221"/>
      <c r="K7" s="221"/>
      <c r="L7" s="221"/>
      <c r="M7" s="221"/>
      <c r="N7" s="98"/>
    </row>
    <row r="8" spans="1:31" s="159" customFormat="1" ht="16.5" customHeight="1" x14ac:dyDescent="0.25">
      <c r="A8" s="157" t="s">
        <v>440</v>
      </c>
      <c r="B8" s="222"/>
      <c r="C8" s="222"/>
      <c r="D8" s="222"/>
      <c r="E8" s="218"/>
      <c r="F8" s="218"/>
      <c r="G8" s="218"/>
      <c r="H8" s="218"/>
      <c r="I8" s="218"/>
      <c r="J8" s="157"/>
      <c r="K8" s="157"/>
      <c r="L8" s="222"/>
      <c r="M8" s="222"/>
      <c r="N8" s="99" t="s">
        <v>440</v>
      </c>
    </row>
    <row r="9" spans="1:31" s="159" customFormat="1" ht="15.75" customHeight="1" x14ac:dyDescent="0.25">
      <c r="A9" s="218"/>
      <c r="B9" s="218"/>
      <c r="C9" s="218"/>
      <c r="D9" s="218"/>
      <c r="E9" s="218"/>
      <c r="F9" s="223"/>
      <c r="G9" s="218"/>
      <c r="H9" s="218"/>
      <c r="I9" s="218"/>
      <c r="J9" s="218"/>
      <c r="K9" s="218"/>
      <c r="L9" s="218"/>
      <c r="M9" s="218"/>
      <c r="N9" s="218"/>
    </row>
    <row r="10" spans="1:31" s="159" customFormat="1" ht="2.25" customHeight="1" x14ac:dyDescent="0.25">
      <c r="A10" s="224"/>
      <c r="B10" s="222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</row>
    <row r="11" spans="1:31" s="159" customFormat="1" ht="14.25" customHeight="1" x14ac:dyDescent="0.25">
      <c r="A11" s="224" t="s">
        <v>105</v>
      </c>
      <c r="B11" s="222"/>
      <c r="C11" s="218"/>
      <c r="E11" s="218"/>
      <c r="F11" s="218"/>
      <c r="G11" s="346" t="s">
        <v>441</v>
      </c>
      <c r="H11" s="346"/>
      <c r="I11" s="346"/>
      <c r="J11" s="346"/>
      <c r="K11" s="346"/>
      <c r="L11" s="346"/>
      <c r="M11" s="346"/>
      <c r="N11" s="346"/>
    </row>
    <row r="12" spans="1:31" s="159" customFormat="1" ht="67.5" customHeight="1" x14ac:dyDescent="0.25">
      <c r="A12" s="224" t="s">
        <v>103</v>
      </c>
      <c r="B12" s="222"/>
      <c r="C12" s="218"/>
      <c r="E12" s="225"/>
      <c r="F12" s="225"/>
      <c r="G12" s="355" t="s">
        <v>104</v>
      </c>
      <c r="H12" s="355"/>
      <c r="I12" s="355"/>
      <c r="J12" s="355"/>
      <c r="K12" s="355"/>
      <c r="L12" s="355"/>
      <c r="M12" s="355"/>
      <c r="N12" s="355"/>
      <c r="AA12" s="226" t="s">
        <v>104</v>
      </c>
    </row>
    <row r="13" spans="1:31" s="159" customFormat="1" ht="22.5" customHeight="1" x14ac:dyDescent="0.25">
      <c r="A13" s="356" t="s">
        <v>442</v>
      </c>
      <c r="B13" s="356"/>
      <c r="C13" s="356"/>
      <c r="D13" s="356"/>
      <c r="E13" s="356"/>
      <c r="F13" s="356"/>
      <c r="G13" s="355"/>
      <c r="H13" s="355"/>
      <c r="I13" s="355"/>
      <c r="J13" s="355"/>
      <c r="K13" s="355"/>
      <c r="L13" s="355"/>
      <c r="M13" s="355"/>
      <c r="N13" s="355"/>
      <c r="P13" s="227" t="s">
        <v>442</v>
      </c>
      <c r="Q13" s="228"/>
      <c r="R13" s="226"/>
      <c r="S13" s="226"/>
      <c r="T13" s="226"/>
      <c r="U13" s="226"/>
      <c r="V13" s="226"/>
      <c r="W13" s="226"/>
      <c r="X13" s="226"/>
      <c r="AB13" s="226" t="s">
        <v>106</v>
      </c>
    </row>
    <row r="14" spans="1:31" s="159" customFormat="1" ht="67.5" customHeight="1" x14ac:dyDescent="0.25">
      <c r="A14" s="357" t="s">
        <v>443</v>
      </c>
      <c r="B14" s="357"/>
      <c r="C14" s="357"/>
      <c r="D14" s="357"/>
      <c r="E14" s="357"/>
      <c r="F14" s="357"/>
      <c r="G14" s="355"/>
      <c r="H14" s="355"/>
      <c r="I14" s="355"/>
      <c r="J14" s="355"/>
      <c r="K14" s="355"/>
      <c r="L14" s="355"/>
      <c r="M14" s="355"/>
      <c r="N14" s="355"/>
      <c r="P14" s="227" t="s">
        <v>443</v>
      </c>
      <c r="Q14" s="228"/>
      <c r="R14" s="226"/>
      <c r="S14" s="226"/>
      <c r="T14" s="226"/>
      <c r="U14" s="226"/>
      <c r="V14" s="226"/>
      <c r="W14" s="226"/>
      <c r="X14" s="226"/>
      <c r="AC14" s="226" t="s">
        <v>106</v>
      </c>
    </row>
    <row r="15" spans="1:31" s="159" customFormat="1" ht="33.75" customHeight="1" x14ac:dyDescent="0.25">
      <c r="A15" s="356" t="s">
        <v>444</v>
      </c>
      <c r="B15" s="356"/>
      <c r="C15" s="356"/>
      <c r="D15" s="356"/>
      <c r="E15" s="356"/>
      <c r="F15" s="356"/>
      <c r="G15" s="355"/>
      <c r="H15" s="355"/>
      <c r="I15" s="355"/>
      <c r="J15" s="355"/>
      <c r="K15" s="355"/>
      <c r="L15" s="355"/>
      <c r="M15" s="355"/>
      <c r="N15" s="355"/>
      <c r="P15" s="227" t="s">
        <v>444</v>
      </c>
      <c r="Q15" s="228"/>
      <c r="R15" s="226"/>
      <c r="S15" s="226"/>
      <c r="T15" s="226"/>
      <c r="U15" s="226"/>
      <c r="V15" s="226"/>
      <c r="W15" s="226"/>
      <c r="X15" s="226"/>
      <c r="AD15" s="226" t="s">
        <v>106</v>
      </c>
    </row>
    <row r="16" spans="1:31" s="159" customFormat="1" ht="11.25" customHeight="1" x14ac:dyDescent="0.25">
      <c r="A16" s="354" t="s">
        <v>445</v>
      </c>
      <c r="B16" s="354"/>
      <c r="C16" s="354"/>
      <c r="D16" s="354"/>
      <c r="E16" s="354"/>
      <c r="F16" s="354"/>
      <c r="G16" s="355"/>
      <c r="H16" s="355"/>
      <c r="I16" s="355"/>
      <c r="J16" s="355"/>
      <c r="K16" s="355"/>
      <c r="L16" s="355"/>
      <c r="M16" s="355"/>
      <c r="N16" s="355"/>
      <c r="P16" s="229"/>
      <c r="Q16" s="229"/>
      <c r="AE16" s="226" t="s">
        <v>106</v>
      </c>
    </row>
    <row r="17" spans="1:35" s="159" customFormat="1" ht="15" x14ac:dyDescent="0.25">
      <c r="A17" s="354" t="s">
        <v>446</v>
      </c>
      <c r="B17" s="354"/>
      <c r="C17" s="354"/>
      <c r="D17" s="354"/>
      <c r="E17" s="354"/>
      <c r="F17" s="354"/>
      <c r="G17" s="355"/>
      <c r="H17" s="355"/>
      <c r="I17" s="355"/>
      <c r="J17" s="355"/>
      <c r="K17" s="355"/>
      <c r="L17" s="355"/>
      <c r="M17" s="355"/>
      <c r="N17" s="355"/>
      <c r="AF17" s="226" t="s">
        <v>106</v>
      </c>
    </row>
    <row r="18" spans="1:35" s="159" customFormat="1" ht="8.25" customHeight="1" x14ac:dyDescent="0.25">
      <c r="A18" s="230"/>
      <c r="B18" s="218"/>
      <c r="C18" s="218"/>
      <c r="D18" s="218"/>
      <c r="E18" s="218"/>
      <c r="F18" s="222"/>
      <c r="G18" s="222"/>
      <c r="H18" s="222"/>
      <c r="I18" s="222"/>
      <c r="J18" s="222"/>
      <c r="K18" s="222"/>
      <c r="L18" s="222"/>
      <c r="M18" s="222"/>
      <c r="N18" s="222"/>
    </row>
    <row r="19" spans="1:35" s="159" customFormat="1" ht="15" x14ac:dyDescent="0.25">
      <c r="A19" s="350" t="s">
        <v>430</v>
      </c>
      <c r="B19" s="350"/>
      <c r="C19" s="350"/>
      <c r="D19" s="350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AG19" s="226" t="s">
        <v>430</v>
      </c>
    </row>
    <row r="20" spans="1:35" s="159" customFormat="1" ht="15" x14ac:dyDescent="0.25">
      <c r="A20" s="351" t="s">
        <v>0</v>
      </c>
      <c r="B20" s="351"/>
      <c r="C20" s="351"/>
      <c r="D20" s="351"/>
      <c r="E20" s="351"/>
      <c r="F20" s="351"/>
      <c r="G20" s="351"/>
      <c r="H20" s="351"/>
      <c r="I20" s="351"/>
      <c r="J20" s="351"/>
      <c r="K20" s="351"/>
      <c r="L20" s="351"/>
      <c r="M20" s="351"/>
      <c r="N20" s="351"/>
    </row>
    <row r="21" spans="1:35" s="159" customFormat="1" ht="8.25" customHeight="1" x14ac:dyDescent="0.25">
      <c r="A21" s="231"/>
      <c r="B21" s="231"/>
      <c r="C21" s="231"/>
      <c r="D21" s="231"/>
      <c r="E21" s="231"/>
      <c r="F21" s="231"/>
      <c r="G21" s="231"/>
      <c r="H21" s="231"/>
      <c r="I21" s="231"/>
      <c r="J21" s="231"/>
      <c r="K21" s="231"/>
      <c r="L21" s="231"/>
      <c r="M21" s="231"/>
      <c r="N21" s="231"/>
    </row>
    <row r="22" spans="1:35" s="159" customFormat="1" ht="15" x14ac:dyDescent="0.25">
      <c r="A22" s="350" t="s">
        <v>447</v>
      </c>
      <c r="B22" s="350"/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350"/>
      <c r="N22" s="350"/>
      <c r="AH22" s="226" t="s">
        <v>447</v>
      </c>
    </row>
    <row r="23" spans="1:35" s="159" customFormat="1" ht="15" x14ac:dyDescent="0.25">
      <c r="A23" s="351" t="s">
        <v>107</v>
      </c>
      <c r="B23" s="351"/>
      <c r="C23" s="351"/>
      <c r="D23" s="351"/>
      <c r="E23" s="351"/>
      <c r="F23" s="351"/>
      <c r="G23" s="351"/>
      <c r="H23" s="351"/>
      <c r="I23" s="351"/>
      <c r="J23" s="351"/>
      <c r="K23" s="351"/>
      <c r="L23" s="351"/>
      <c r="M23" s="351"/>
      <c r="N23" s="351"/>
    </row>
    <row r="24" spans="1:35" s="159" customFormat="1" ht="24" customHeight="1" x14ac:dyDescent="0.25">
      <c r="A24" s="352" t="s">
        <v>294</v>
      </c>
      <c r="B24" s="352"/>
      <c r="C24" s="352"/>
      <c r="D24" s="352"/>
      <c r="E24" s="352"/>
      <c r="F24" s="352"/>
      <c r="G24" s="352"/>
      <c r="H24" s="352"/>
      <c r="I24" s="352"/>
      <c r="J24" s="352"/>
      <c r="K24" s="352"/>
      <c r="L24" s="352"/>
      <c r="M24" s="352"/>
      <c r="N24" s="352"/>
    </row>
    <row r="25" spans="1:35" s="159" customFormat="1" ht="8.25" customHeight="1" x14ac:dyDescent="0.25">
      <c r="A25" s="232"/>
      <c r="B25" s="232"/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</row>
    <row r="26" spans="1:35" s="159" customFormat="1" ht="15" x14ac:dyDescent="0.25">
      <c r="A26" s="353" t="s">
        <v>59</v>
      </c>
      <c r="B26" s="353"/>
      <c r="C26" s="353"/>
      <c r="D26" s="353"/>
      <c r="E26" s="353"/>
      <c r="F26" s="353"/>
      <c r="G26" s="353"/>
      <c r="H26" s="353"/>
      <c r="I26" s="353"/>
      <c r="J26" s="353"/>
      <c r="K26" s="353"/>
      <c r="L26" s="353"/>
      <c r="M26" s="353"/>
      <c r="N26" s="353"/>
      <c r="AI26" s="226" t="s">
        <v>59</v>
      </c>
    </row>
    <row r="27" spans="1:35" s="159" customFormat="1" ht="13.5" customHeight="1" x14ac:dyDescent="0.25">
      <c r="A27" s="351" t="s">
        <v>448</v>
      </c>
      <c r="B27" s="351"/>
      <c r="C27" s="351"/>
      <c r="D27" s="351"/>
      <c r="E27" s="351"/>
      <c r="F27" s="351"/>
      <c r="G27" s="351"/>
      <c r="H27" s="351"/>
      <c r="I27" s="351"/>
      <c r="J27" s="351"/>
      <c r="K27" s="351"/>
      <c r="L27" s="351"/>
      <c r="M27" s="351"/>
      <c r="N27" s="351"/>
    </row>
    <row r="28" spans="1:35" s="159" customFormat="1" ht="15" customHeight="1" x14ac:dyDescent="0.25">
      <c r="A28" s="218" t="s">
        <v>109</v>
      </c>
      <c r="B28" s="233" t="s">
        <v>110</v>
      </c>
      <c r="C28" s="157" t="s">
        <v>111</v>
      </c>
      <c r="D28" s="157"/>
      <c r="E28" s="157"/>
      <c r="F28" s="225"/>
      <c r="G28" s="225"/>
      <c r="H28" s="225"/>
      <c r="I28" s="225"/>
      <c r="J28" s="225"/>
      <c r="K28" s="225"/>
      <c r="L28" s="225"/>
      <c r="M28" s="225"/>
      <c r="N28" s="225"/>
    </row>
    <row r="29" spans="1:35" s="159" customFormat="1" ht="18" customHeight="1" x14ac:dyDescent="0.25">
      <c r="A29" s="218" t="s">
        <v>112</v>
      </c>
      <c r="B29" s="346"/>
      <c r="C29" s="346"/>
      <c r="D29" s="346"/>
      <c r="E29" s="346"/>
      <c r="F29" s="346"/>
      <c r="G29" s="225"/>
      <c r="H29" s="225"/>
      <c r="I29" s="225"/>
      <c r="J29" s="225"/>
      <c r="K29" s="225"/>
      <c r="L29" s="225"/>
      <c r="M29" s="225"/>
      <c r="N29" s="225"/>
    </row>
    <row r="30" spans="1:35" s="159" customFormat="1" ht="15" x14ac:dyDescent="0.25">
      <c r="A30" s="218"/>
      <c r="B30" s="347" t="s">
        <v>113</v>
      </c>
      <c r="C30" s="347"/>
      <c r="D30" s="347"/>
      <c r="E30" s="347"/>
      <c r="F30" s="347"/>
      <c r="G30" s="234"/>
      <c r="H30" s="234"/>
      <c r="I30" s="234"/>
      <c r="J30" s="234"/>
      <c r="K30" s="234"/>
      <c r="L30" s="234"/>
      <c r="M30" s="235"/>
      <c r="N30" s="234"/>
    </row>
    <row r="31" spans="1:35" s="159" customFormat="1" ht="9.75" customHeight="1" x14ac:dyDescent="0.25">
      <c r="A31" s="218"/>
      <c r="B31" s="218"/>
      <c r="C31" s="218"/>
      <c r="D31" s="236"/>
      <c r="E31" s="236"/>
      <c r="F31" s="236"/>
      <c r="G31" s="236"/>
      <c r="H31" s="236"/>
      <c r="I31" s="236"/>
      <c r="J31" s="236"/>
      <c r="K31" s="236"/>
      <c r="L31" s="236"/>
      <c r="M31" s="234"/>
      <c r="N31" s="234"/>
    </row>
    <row r="32" spans="1:35" s="159" customFormat="1" ht="15" x14ac:dyDescent="0.25">
      <c r="A32" s="237" t="s">
        <v>114</v>
      </c>
      <c r="B32" s="218"/>
      <c r="C32" s="218"/>
      <c r="D32" s="238" t="s">
        <v>449</v>
      </c>
      <c r="E32" s="221"/>
      <c r="F32" s="239"/>
      <c r="G32" s="240"/>
      <c r="H32" s="240"/>
      <c r="I32" s="240"/>
      <c r="J32" s="240"/>
      <c r="K32" s="240"/>
      <c r="L32" s="240"/>
      <c r="M32" s="240"/>
      <c r="N32" s="240"/>
    </row>
    <row r="33" spans="1:38" s="159" customFormat="1" ht="9.75" customHeight="1" x14ac:dyDescent="0.25">
      <c r="A33" s="218"/>
      <c r="B33" s="241"/>
      <c r="C33" s="241"/>
      <c r="D33" s="242"/>
      <c r="E33" s="242"/>
      <c r="F33" s="242"/>
      <c r="G33" s="242"/>
      <c r="H33" s="242"/>
      <c r="I33" s="242"/>
      <c r="J33" s="242"/>
      <c r="K33" s="242"/>
      <c r="L33" s="242"/>
      <c r="M33" s="242"/>
      <c r="N33" s="242"/>
    </row>
    <row r="34" spans="1:38" s="159" customFormat="1" ht="12.75" customHeight="1" x14ac:dyDescent="0.25">
      <c r="A34" s="237" t="s">
        <v>115</v>
      </c>
      <c r="B34" s="241"/>
      <c r="C34" s="243">
        <v>151.25</v>
      </c>
      <c r="D34" s="98" t="s">
        <v>467</v>
      </c>
      <c r="E34" s="244" t="s">
        <v>116</v>
      </c>
      <c r="G34" s="241"/>
      <c r="H34" s="241"/>
      <c r="I34" s="241"/>
      <c r="J34" s="241"/>
      <c r="K34" s="241"/>
      <c r="L34" s="245"/>
      <c r="M34" s="245"/>
      <c r="N34" s="241"/>
    </row>
    <row r="35" spans="1:38" s="159" customFormat="1" ht="12.75" customHeight="1" x14ac:dyDescent="0.25">
      <c r="A35" s="218"/>
      <c r="B35" s="246" t="s">
        <v>117</v>
      </c>
      <c r="C35" s="247"/>
      <c r="D35" s="99"/>
      <c r="E35" s="244"/>
      <c r="G35" s="241"/>
    </row>
    <row r="36" spans="1:38" s="159" customFormat="1" ht="12.75" customHeight="1" x14ac:dyDescent="0.25">
      <c r="A36" s="218"/>
      <c r="B36" s="248" t="s">
        <v>118</v>
      </c>
      <c r="C36" s="243">
        <v>0</v>
      </c>
      <c r="D36" s="98" t="s">
        <v>119</v>
      </c>
      <c r="E36" s="244" t="s">
        <v>116</v>
      </c>
      <c r="G36" s="241" t="s">
        <v>120</v>
      </c>
      <c r="I36" s="241"/>
      <c r="J36" s="241"/>
      <c r="K36" s="241"/>
      <c r="L36" s="243">
        <v>13.04</v>
      </c>
      <c r="M36" s="249" t="s">
        <v>295</v>
      </c>
      <c r="N36" s="244" t="s">
        <v>116</v>
      </c>
    </row>
    <row r="37" spans="1:38" s="159" customFormat="1" ht="12.75" customHeight="1" x14ac:dyDescent="0.25">
      <c r="A37" s="218"/>
      <c r="B37" s="248" t="s">
        <v>2</v>
      </c>
      <c r="C37" s="243">
        <v>50.03</v>
      </c>
      <c r="D37" s="100" t="s">
        <v>468</v>
      </c>
      <c r="E37" s="244" t="s">
        <v>116</v>
      </c>
      <c r="G37" s="241" t="s">
        <v>122</v>
      </c>
      <c r="I37" s="241"/>
      <c r="J37" s="241"/>
      <c r="K37" s="241"/>
      <c r="L37" s="348">
        <v>29.47</v>
      </c>
      <c r="M37" s="348"/>
      <c r="N37" s="244" t="s">
        <v>123</v>
      </c>
    </row>
    <row r="38" spans="1:38" s="159" customFormat="1" ht="12.75" customHeight="1" x14ac:dyDescent="0.25">
      <c r="A38" s="218"/>
      <c r="B38" s="248" t="s">
        <v>124</v>
      </c>
      <c r="C38" s="243">
        <v>101.22</v>
      </c>
      <c r="D38" s="100" t="s">
        <v>469</v>
      </c>
      <c r="E38" s="244" t="s">
        <v>116</v>
      </c>
      <c r="G38" s="241" t="s">
        <v>125</v>
      </c>
      <c r="I38" s="241"/>
      <c r="J38" s="241"/>
      <c r="K38" s="241"/>
      <c r="L38" s="348">
        <v>0.99</v>
      </c>
      <c r="M38" s="348"/>
      <c r="N38" s="244" t="s">
        <v>123</v>
      </c>
    </row>
    <row r="39" spans="1:38" s="159" customFormat="1" ht="12.75" customHeight="1" x14ac:dyDescent="0.25">
      <c r="A39" s="218"/>
      <c r="B39" s="248" t="s">
        <v>126</v>
      </c>
      <c r="C39" s="243">
        <v>0</v>
      </c>
      <c r="D39" s="98" t="s">
        <v>119</v>
      </c>
      <c r="E39" s="244" t="s">
        <v>116</v>
      </c>
      <c r="G39" s="241"/>
      <c r="H39" s="241"/>
      <c r="I39" s="241"/>
      <c r="J39" s="241"/>
      <c r="K39" s="241"/>
      <c r="L39" s="349" t="s">
        <v>453</v>
      </c>
      <c r="M39" s="349"/>
      <c r="N39" s="241"/>
    </row>
    <row r="40" spans="1:38" s="159" customFormat="1" ht="9.75" customHeight="1" x14ac:dyDescent="0.25">
      <c r="A40" s="101"/>
    </row>
    <row r="41" spans="1:38" s="159" customFormat="1" ht="36" customHeight="1" x14ac:dyDescent="0.25">
      <c r="A41" s="345" t="s">
        <v>84</v>
      </c>
      <c r="B41" s="343" t="s">
        <v>127</v>
      </c>
      <c r="C41" s="343" t="s">
        <v>128</v>
      </c>
      <c r="D41" s="343"/>
      <c r="E41" s="343"/>
      <c r="F41" s="343" t="s">
        <v>129</v>
      </c>
      <c r="G41" s="343" t="s">
        <v>130</v>
      </c>
      <c r="H41" s="343"/>
      <c r="I41" s="343"/>
      <c r="J41" s="343" t="s">
        <v>454</v>
      </c>
      <c r="K41" s="343"/>
      <c r="L41" s="343"/>
      <c r="M41" s="343" t="s">
        <v>131</v>
      </c>
      <c r="N41" s="343" t="s">
        <v>132</v>
      </c>
    </row>
    <row r="42" spans="1:38" s="159" customFormat="1" ht="11.25" customHeight="1" x14ac:dyDescent="0.25">
      <c r="A42" s="345"/>
      <c r="B42" s="343"/>
      <c r="C42" s="343"/>
      <c r="D42" s="343"/>
      <c r="E42" s="343"/>
      <c r="F42" s="343"/>
      <c r="G42" s="343"/>
      <c r="H42" s="343"/>
      <c r="I42" s="343"/>
      <c r="J42" s="343"/>
      <c r="K42" s="343"/>
      <c r="L42" s="343"/>
      <c r="M42" s="343"/>
      <c r="N42" s="343"/>
    </row>
    <row r="43" spans="1:38" s="159" customFormat="1" ht="34.5" customHeight="1" x14ac:dyDescent="0.25">
      <c r="A43" s="345"/>
      <c r="B43" s="343"/>
      <c r="C43" s="343"/>
      <c r="D43" s="343"/>
      <c r="E43" s="343"/>
      <c r="F43" s="343"/>
      <c r="G43" s="213" t="s">
        <v>133</v>
      </c>
      <c r="H43" s="213" t="s">
        <v>134</v>
      </c>
      <c r="I43" s="213" t="s">
        <v>135</v>
      </c>
      <c r="J43" s="213" t="s">
        <v>133</v>
      </c>
      <c r="K43" s="213" t="s">
        <v>134</v>
      </c>
      <c r="L43" s="213" t="s">
        <v>136</v>
      </c>
      <c r="M43" s="343"/>
      <c r="N43" s="343"/>
    </row>
    <row r="44" spans="1:38" s="159" customFormat="1" ht="15" x14ac:dyDescent="0.25">
      <c r="A44" s="102">
        <v>1</v>
      </c>
      <c r="B44" s="214">
        <v>2</v>
      </c>
      <c r="C44" s="344">
        <v>3</v>
      </c>
      <c r="D44" s="344"/>
      <c r="E44" s="344"/>
      <c r="F44" s="214">
        <v>4</v>
      </c>
      <c r="G44" s="214">
        <v>5</v>
      </c>
      <c r="H44" s="214">
        <v>6</v>
      </c>
      <c r="I44" s="214">
        <v>7</v>
      </c>
      <c r="J44" s="214">
        <v>8</v>
      </c>
      <c r="K44" s="214">
        <v>9</v>
      </c>
      <c r="L44" s="214">
        <v>10</v>
      </c>
      <c r="M44" s="214">
        <v>11</v>
      </c>
      <c r="N44" s="214">
        <v>12</v>
      </c>
      <c r="O44" s="250"/>
      <c r="P44" s="250"/>
      <c r="Q44" s="250"/>
    </row>
    <row r="45" spans="1:38" s="159" customFormat="1" ht="15" x14ac:dyDescent="0.25">
      <c r="A45" s="338" t="s">
        <v>137</v>
      </c>
      <c r="B45" s="339"/>
      <c r="C45" s="339"/>
      <c r="D45" s="339"/>
      <c r="E45" s="339"/>
      <c r="F45" s="339"/>
      <c r="G45" s="339"/>
      <c r="H45" s="339"/>
      <c r="I45" s="339"/>
      <c r="J45" s="339"/>
      <c r="K45" s="339"/>
      <c r="L45" s="339"/>
      <c r="M45" s="339"/>
      <c r="N45" s="340"/>
      <c r="AJ45" s="103" t="s">
        <v>137</v>
      </c>
    </row>
    <row r="46" spans="1:38" s="159" customFormat="1" ht="23.25" x14ac:dyDescent="0.25">
      <c r="A46" s="104" t="s">
        <v>138</v>
      </c>
      <c r="B46" s="251" t="s">
        <v>139</v>
      </c>
      <c r="C46" s="336" t="s">
        <v>140</v>
      </c>
      <c r="D46" s="336"/>
      <c r="E46" s="336"/>
      <c r="F46" s="252" t="s">
        <v>141</v>
      </c>
      <c r="G46" s="105"/>
      <c r="H46" s="105"/>
      <c r="I46" s="106">
        <v>4.6350000000000002E-3</v>
      </c>
      <c r="J46" s="107"/>
      <c r="K46" s="105"/>
      <c r="L46" s="107"/>
      <c r="M46" s="105"/>
      <c r="N46" s="108"/>
      <c r="AJ46" s="103"/>
      <c r="AK46" s="109" t="s">
        <v>140</v>
      </c>
    </row>
    <row r="47" spans="1:38" s="159" customFormat="1" ht="15" x14ac:dyDescent="0.25">
      <c r="A47" s="253"/>
      <c r="B47" s="254" t="s">
        <v>138</v>
      </c>
      <c r="C47" s="335" t="s">
        <v>142</v>
      </c>
      <c r="D47" s="335"/>
      <c r="E47" s="335"/>
      <c r="F47" s="255"/>
      <c r="G47" s="110"/>
      <c r="H47" s="110"/>
      <c r="I47" s="110"/>
      <c r="J47" s="111">
        <v>364.86</v>
      </c>
      <c r="K47" s="110"/>
      <c r="L47" s="111">
        <v>1.69</v>
      </c>
      <c r="M47" s="112">
        <v>42.78</v>
      </c>
      <c r="N47" s="113">
        <v>72.3</v>
      </c>
      <c r="AJ47" s="103"/>
      <c r="AK47" s="109"/>
      <c r="AL47" s="95" t="s">
        <v>142</v>
      </c>
    </row>
    <row r="48" spans="1:38" s="159" customFormat="1" ht="15" x14ac:dyDescent="0.25">
      <c r="A48" s="253"/>
      <c r="B48" s="254" t="s">
        <v>296</v>
      </c>
      <c r="C48" s="335" t="s">
        <v>143</v>
      </c>
      <c r="D48" s="335"/>
      <c r="E48" s="335"/>
      <c r="F48" s="255"/>
      <c r="G48" s="110"/>
      <c r="H48" s="110"/>
      <c r="I48" s="110"/>
      <c r="J48" s="111">
        <v>158.97</v>
      </c>
      <c r="K48" s="110"/>
      <c r="L48" s="111">
        <v>0.74</v>
      </c>
      <c r="M48" s="112">
        <v>14.05</v>
      </c>
      <c r="N48" s="113">
        <v>10.4</v>
      </c>
      <c r="AJ48" s="103"/>
      <c r="AK48" s="109"/>
      <c r="AL48" s="95" t="s">
        <v>143</v>
      </c>
    </row>
    <row r="49" spans="1:41" s="159" customFormat="1" ht="15" x14ac:dyDescent="0.25">
      <c r="A49" s="253"/>
      <c r="B49" s="254" t="s">
        <v>157</v>
      </c>
      <c r="C49" s="335" t="s">
        <v>144</v>
      </c>
      <c r="D49" s="335"/>
      <c r="E49" s="335"/>
      <c r="F49" s="255"/>
      <c r="G49" s="110"/>
      <c r="H49" s="110"/>
      <c r="I49" s="110"/>
      <c r="J49" s="111">
        <v>18.32</v>
      </c>
      <c r="K49" s="110"/>
      <c r="L49" s="111">
        <v>0.08</v>
      </c>
      <c r="M49" s="112">
        <v>42.78</v>
      </c>
      <c r="N49" s="113">
        <v>3.42</v>
      </c>
      <c r="AJ49" s="103"/>
      <c r="AK49" s="109"/>
      <c r="AL49" s="95" t="s">
        <v>144</v>
      </c>
    </row>
    <row r="50" spans="1:41" s="159" customFormat="1" ht="15" x14ac:dyDescent="0.25">
      <c r="A50" s="253"/>
      <c r="B50" s="254" t="s">
        <v>165</v>
      </c>
      <c r="C50" s="335" t="s">
        <v>145</v>
      </c>
      <c r="D50" s="335"/>
      <c r="E50" s="335"/>
      <c r="F50" s="255"/>
      <c r="G50" s="110"/>
      <c r="H50" s="110"/>
      <c r="I50" s="110"/>
      <c r="J50" s="111">
        <v>7.3</v>
      </c>
      <c r="K50" s="110"/>
      <c r="L50" s="111">
        <v>0.03</v>
      </c>
      <c r="M50" s="112">
        <v>8.39</v>
      </c>
      <c r="N50" s="113">
        <v>0.25</v>
      </c>
      <c r="AJ50" s="103"/>
      <c r="AK50" s="109"/>
      <c r="AL50" s="95" t="s">
        <v>145</v>
      </c>
    </row>
    <row r="51" spans="1:41" s="159" customFormat="1" ht="15" x14ac:dyDescent="0.25">
      <c r="A51" s="256"/>
      <c r="B51" s="254"/>
      <c r="C51" s="335" t="s">
        <v>146</v>
      </c>
      <c r="D51" s="335"/>
      <c r="E51" s="335"/>
      <c r="F51" s="255" t="s">
        <v>147</v>
      </c>
      <c r="G51" s="114">
        <v>32.9</v>
      </c>
      <c r="H51" s="110"/>
      <c r="I51" s="117">
        <v>0.1524915</v>
      </c>
      <c r="J51" s="116"/>
      <c r="K51" s="110"/>
      <c r="L51" s="116"/>
      <c r="M51" s="110"/>
      <c r="N51" s="115"/>
      <c r="AJ51" s="103"/>
      <c r="AK51" s="109"/>
      <c r="AM51" s="95" t="s">
        <v>146</v>
      </c>
    </row>
    <row r="52" spans="1:41" s="159" customFormat="1" ht="15" x14ac:dyDescent="0.25">
      <c r="A52" s="256"/>
      <c r="B52" s="254"/>
      <c r="C52" s="335" t="s">
        <v>148</v>
      </c>
      <c r="D52" s="335"/>
      <c r="E52" s="335"/>
      <c r="F52" s="255" t="s">
        <v>147</v>
      </c>
      <c r="G52" s="112">
        <v>1.44</v>
      </c>
      <c r="H52" s="110"/>
      <c r="I52" s="117">
        <v>6.6743999999999996E-3</v>
      </c>
      <c r="J52" s="116"/>
      <c r="K52" s="110"/>
      <c r="L52" s="116"/>
      <c r="M52" s="110"/>
      <c r="N52" s="115"/>
      <c r="AJ52" s="103"/>
      <c r="AK52" s="109"/>
      <c r="AM52" s="95" t="s">
        <v>148</v>
      </c>
    </row>
    <row r="53" spans="1:41" s="159" customFormat="1" ht="15" x14ac:dyDescent="0.25">
      <c r="A53" s="153"/>
      <c r="B53" s="254"/>
      <c r="C53" s="341" t="s">
        <v>149</v>
      </c>
      <c r="D53" s="341"/>
      <c r="E53" s="341"/>
      <c r="F53" s="257"/>
      <c r="G53" s="118"/>
      <c r="H53" s="118"/>
      <c r="I53" s="118"/>
      <c r="J53" s="119">
        <v>531.13</v>
      </c>
      <c r="K53" s="118"/>
      <c r="L53" s="119">
        <v>2.46</v>
      </c>
      <c r="M53" s="118"/>
      <c r="N53" s="258">
        <v>82.95</v>
      </c>
      <c r="AJ53" s="103"/>
      <c r="AK53" s="109"/>
      <c r="AN53" s="95" t="s">
        <v>149</v>
      </c>
    </row>
    <row r="54" spans="1:41" s="159" customFormat="1" ht="15" x14ac:dyDescent="0.25">
      <c r="A54" s="256"/>
      <c r="B54" s="254"/>
      <c r="C54" s="335" t="s">
        <v>150</v>
      </c>
      <c r="D54" s="335"/>
      <c r="E54" s="335"/>
      <c r="F54" s="255"/>
      <c r="G54" s="110"/>
      <c r="H54" s="110"/>
      <c r="I54" s="110"/>
      <c r="J54" s="116"/>
      <c r="K54" s="110"/>
      <c r="L54" s="111">
        <v>1.77</v>
      </c>
      <c r="M54" s="110"/>
      <c r="N54" s="113">
        <v>75.72</v>
      </c>
      <c r="AJ54" s="103"/>
      <c r="AK54" s="109"/>
      <c r="AM54" s="95" t="s">
        <v>150</v>
      </c>
    </row>
    <row r="55" spans="1:41" s="159" customFormat="1" ht="23.25" x14ac:dyDescent="0.25">
      <c r="A55" s="256"/>
      <c r="B55" s="254" t="s">
        <v>151</v>
      </c>
      <c r="C55" s="335" t="s">
        <v>152</v>
      </c>
      <c r="D55" s="335"/>
      <c r="E55" s="335"/>
      <c r="F55" s="255" t="s">
        <v>153</v>
      </c>
      <c r="G55" s="120">
        <v>96</v>
      </c>
      <c r="H55" s="110"/>
      <c r="I55" s="120">
        <v>96</v>
      </c>
      <c r="J55" s="116"/>
      <c r="K55" s="110"/>
      <c r="L55" s="111">
        <v>1.7</v>
      </c>
      <c r="M55" s="110"/>
      <c r="N55" s="113">
        <v>72.69</v>
      </c>
      <c r="AJ55" s="103"/>
      <c r="AK55" s="109"/>
      <c r="AM55" s="95" t="s">
        <v>152</v>
      </c>
    </row>
    <row r="56" spans="1:41" s="159" customFormat="1" ht="23.25" x14ac:dyDescent="0.25">
      <c r="A56" s="256"/>
      <c r="B56" s="254" t="s">
        <v>154</v>
      </c>
      <c r="C56" s="335" t="s">
        <v>155</v>
      </c>
      <c r="D56" s="335"/>
      <c r="E56" s="335"/>
      <c r="F56" s="255" t="s">
        <v>153</v>
      </c>
      <c r="G56" s="120">
        <v>53</v>
      </c>
      <c r="H56" s="110"/>
      <c r="I56" s="120">
        <v>53</v>
      </c>
      <c r="J56" s="116"/>
      <c r="K56" s="110"/>
      <c r="L56" s="111">
        <v>0.94</v>
      </c>
      <c r="M56" s="110"/>
      <c r="N56" s="113">
        <v>40.130000000000003</v>
      </c>
      <c r="AJ56" s="103"/>
      <c r="AK56" s="109"/>
      <c r="AM56" s="95" t="s">
        <v>155</v>
      </c>
    </row>
    <row r="57" spans="1:41" s="159" customFormat="1" ht="15" x14ac:dyDescent="0.25">
      <c r="A57" s="121"/>
      <c r="B57" s="259"/>
      <c r="C57" s="336" t="s">
        <v>156</v>
      </c>
      <c r="D57" s="336"/>
      <c r="E57" s="336"/>
      <c r="F57" s="252"/>
      <c r="G57" s="105"/>
      <c r="H57" s="105"/>
      <c r="I57" s="105"/>
      <c r="J57" s="107"/>
      <c r="K57" s="105"/>
      <c r="L57" s="122">
        <v>5.0999999999999996</v>
      </c>
      <c r="M57" s="118"/>
      <c r="N57" s="123">
        <v>195.77</v>
      </c>
      <c r="AJ57" s="103"/>
      <c r="AK57" s="109"/>
      <c r="AO57" s="109" t="s">
        <v>156</v>
      </c>
    </row>
    <row r="58" spans="1:41" s="159" customFormat="1" ht="57" x14ac:dyDescent="0.25">
      <c r="A58" s="104" t="s">
        <v>296</v>
      </c>
      <c r="B58" s="251" t="s">
        <v>297</v>
      </c>
      <c r="C58" s="336" t="s">
        <v>298</v>
      </c>
      <c r="D58" s="336"/>
      <c r="E58" s="336"/>
      <c r="F58" s="252" t="s">
        <v>299</v>
      </c>
      <c r="G58" s="105"/>
      <c r="H58" s="105"/>
      <c r="I58" s="124">
        <v>1</v>
      </c>
      <c r="J58" s="107"/>
      <c r="K58" s="105"/>
      <c r="L58" s="107"/>
      <c r="M58" s="105"/>
      <c r="N58" s="108"/>
      <c r="AJ58" s="103"/>
      <c r="AK58" s="109" t="s">
        <v>298</v>
      </c>
      <c r="AO58" s="109"/>
    </row>
    <row r="59" spans="1:41" s="159" customFormat="1" ht="15" x14ac:dyDescent="0.25">
      <c r="A59" s="253"/>
      <c r="B59" s="254" t="s">
        <v>138</v>
      </c>
      <c r="C59" s="335" t="s">
        <v>142</v>
      </c>
      <c r="D59" s="335"/>
      <c r="E59" s="335"/>
      <c r="F59" s="255"/>
      <c r="G59" s="110"/>
      <c r="H59" s="110"/>
      <c r="I59" s="110"/>
      <c r="J59" s="111">
        <v>31.52</v>
      </c>
      <c r="K59" s="110"/>
      <c r="L59" s="111">
        <v>31.52</v>
      </c>
      <c r="M59" s="112">
        <v>42.78</v>
      </c>
      <c r="N59" s="125">
        <v>1348.43</v>
      </c>
      <c r="AJ59" s="103"/>
      <c r="AK59" s="109"/>
      <c r="AL59" s="95" t="s">
        <v>142</v>
      </c>
      <c r="AO59" s="109"/>
    </row>
    <row r="60" spans="1:41" s="159" customFormat="1" ht="15" x14ac:dyDescent="0.25">
      <c r="A60" s="253"/>
      <c r="B60" s="254" t="s">
        <v>296</v>
      </c>
      <c r="C60" s="335" t="s">
        <v>143</v>
      </c>
      <c r="D60" s="335"/>
      <c r="E60" s="335"/>
      <c r="F60" s="255"/>
      <c r="G60" s="110"/>
      <c r="H60" s="110"/>
      <c r="I60" s="110"/>
      <c r="J60" s="111">
        <v>24.99</v>
      </c>
      <c r="K60" s="110"/>
      <c r="L60" s="111">
        <v>24.99</v>
      </c>
      <c r="M60" s="112">
        <v>14.05</v>
      </c>
      <c r="N60" s="113">
        <v>351.11</v>
      </c>
      <c r="AJ60" s="103"/>
      <c r="AK60" s="109"/>
      <c r="AL60" s="95" t="s">
        <v>143</v>
      </c>
      <c r="AO60" s="109"/>
    </row>
    <row r="61" spans="1:41" s="159" customFormat="1" ht="15" x14ac:dyDescent="0.25">
      <c r="A61" s="253"/>
      <c r="B61" s="254" t="s">
        <v>157</v>
      </c>
      <c r="C61" s="335" t="s">
        <v>144</v>
      </c>
      <c r="D61" s="335"/>
      <c r="E61" s="335"/>
      <c r="F61" s="255"/>
      <c r="G61" s="110"/>
      <c r="H61" s="110"/>
      <c r="I61" s="110"/>
      <c r="J61" s="111">
        <v>2.84</v>
      </c>
      <c r="K61" s="110"/>
      <c r="L61" s="111">
        <v>2.84</v>
      </c>
      <c r="M61" s="112">
        <v>42.78</v>
      </c>
      <c r="N61" s="113">
        <v>121.5</v>
      </c>
      <c r="AJ61" s="103"/>
      <c r="AK61" s="109"/>
      <c r="AL61" s="95" t="s">
        <v>144</v>
      </c>
      <c r="AO61" s="109"/>
    </row>
    <row r="62" spans="1:41" s="159" customFormat="1" ht="15" x14ac:dyDescent="0.25">
      <c r="A62" s="253"/>
      <c r="B62" s="254" t="s">
        <v>165</v>
      </c>
      <c r="C62" s="335" t="s">
        <v>145</v>
      </c>
      <c r="D62" s="335"/>
      <c r="E62" s="335"/>
      <c r="F62" s="255"/>
      <c r="G62" s="110"/>
      <c r="H62" s="110"/>
      <c r="I62" s="110"/>
      <c r="J62" s="111">
        <v>0.63</v>
      </c>
      <c r="K62" s="110"/>
      <c r="L62" s="111">
        <v>0.63</v>
      </c>
      <c r="M62" s="112">
        <v>8.39</v>
      </c>
      <c r="N62" s="113">
        <v>5.29</v>
      </c>
      <c r="AJ62" s="103"/>
      <c r="AK62" s="109"/>
      <c r="AL62" s="95" t="s">
        <v>145</v>
      </c>
      <c r="AO62" s="109"/>
    </row>
    <row r="63" spans="1:41" s="159" customFormat="1" ht="15" x14ac:dyDescent="0.25">
      <c r="A63" s="256"/>
      <c r="B63" s="254"/>
      <c r="C63" s="335" t="s">
        <v>146</v>
      </c>
      <c r="D63" s="335"/>
      <c r="E63" s="335"/>
      <c r="F63" s="255" t="s">
        <v>147</v>
      </c>
      <c r="G63" s="112">
        <v>2.44</v>
      </c>
      <c r="H63" s="110"/>
      <c r="I63" s="112">
        <v>2.44</v>
      </c>
      <c r="J63" s="116"/>
      <c r="K63" s="110"/>
      <c r="L63" s="116"/>
      <c r="M63" s="110"/>
      <c r="N63" s="115"/>
      <c r="AJ63" s="103"/>
      <c r="AK63" s="109"/>
      <c r="AM63" s="95" t="s">
        <v>146</v>
      </c>
      <c r="AO63" s="109"/>
    </row>
    <row r="64" spans="1:41" s="159" customFormat="1" ht="15" x14ac:dyDescent="0.25">
      <c r="A64" s="256"/>
      <c r="B64" s="254"/>
      <c r="C64" s="335" t="s">
        <v>148</v>
      </c>
      <c r="D64" s="335"/>
      <c r="E64" s="335"/>
      <c r="F64" s="255" t="s">
        <v>147</v>
      </c>
      <c r="G64" s="112">
        <v>0.21</v>
      </c>
      <c r="H64" s="110"/>
      <c r="I64" s="112">
        <v>0.21</v>
      </c>
      <c r="J64" s="116"/>
      <c r="K64" s="110"/>
      <c r="L64" s="116"/>
      <c r="M64" s="110"/>
      <c r="N64" s="115"/>
      <c r="AJ64" s="103"/>
      <c r="AK64" s="109"/>
      <c r="AM64" s="95" t="s">
        <v>148</v>
      </c>
      <c r="AO64" s="109"/>
    </row>
    <row r="65" spans="1:41" s="159" customFormat="1" ht="15" x14ac:dyDescent="0.25">
      <c r="A65" s="153"/>
      <c r="B65" s="254"/>
      <c r="C65" s="341" t="s">
        <v>149</v>
      </c>
      <c r="D65" s="341"/>
      <c r="E65" s="341"/>
      <c r="F65" s="257"/>
      <c r="G65" s="118"/>
      <c r="H65" s="118"/>
      <c r="I65" s="118"/>
      <c r="J65" s="119">
        <v>57.14</v>
      </c>
      <c r="K65" s="118"/>
      <c r="L65" s="119">
        <v>57.14</v>
      </c>
      <c r="M65" s="118"/>
      <c r="N65" s="260">
        <v>1704.83</v>
      </c>
      <c r="AJ65" s="103"/>
      <c r="AK65" s="109"/>
      <c r="AN65" s="95" t="s">
        <v>149</v>
      </c>
      <c r="AO65" s="109"/>
    </row>
    <row r="66" spans="1:41" s="159" customFormat="1" ht="15" x14ac:dyDescent="0.25">
      <c r="A66" s="256"/>
      <c r="B66" s="254"/>
      <c r="C66" s="335" t="s">
        <v>150</v>
      </c>
      <c r="D66" s="335"/>
      <c r="E66" s="335"/>
      <c r="F66" s="255"/>
      <c r="G66" s="110"/>
      <c r="H66" s="110"/>
      <c r="I66" s="110"/>
      <c r="J66" s="116"/>
      <c r="K66" s="110"/>
      <c r="L66" s="111">
        <v>34.36</v>
      </c>
      <c r="M66" s="110"/>
      <c r="N66" s="125">
        <v>1469.93</v>
      </c>
      <c r="AJ66" s="103"/>
      <c r="AK66" s="109"/>
      <c r="AM66" s="95" t="s">
        <v>150</v>
      </c>
      <c r="AO66" s="109"/>
    </row>
    <row r="67" spans="1:41" s="159" customFormat="1" ht="23.25" x14ac:dyDescent="0.25">
      <c r="A67" s="256"/>
      <c r="B67" s="254" t="s">
        <v>151</v>
      </c>
      <c r="C67" s="335" t="s">
        <v>152</v>
      </c>
      <c r="D67" s="335"/>
      <c r="E67" s="335"/>
      <c r="F67" s="255" t="s">
        <v>153</v>
      </c>
      <c r="G67" s="120">
        <v>96</v>
      </c>
      <c r="H67" s="110"/>
      <c r="I67" s="120">
        <v>96</v>
      </c>
      <c r="J67" s="116"/>
      <c r="K67" s="110"/>
      <c r="L67" s="111">
        <v>32.99</v>
      </c>
      <c r="M67" s="110"/>
      <c r="N67" s="125">
        <v>1411.13</v>
      </c>
      <c r="AJ67" s="103"/>
      <c r="AK67" s="109"/>
      <c r="AM67" s="95" t="s">
        <v>152</v>
      </c>
      <c r="AO67" s="109"/>
    </row>
    <row r="68" spans="1:41" s="159" customFormat="1" ht="23.25" x14ac:dyDescent="0.25">
      <c r="A68" s="256"/>
      <c r="B68" s="254" t="s">
        <v>154</v>
      </c>
      <c r="C68" s="335" t="s">
        <v>155</v>
      </c>
      <c r="D68" s="335"/>
      <c r="E68" s="335"/>
      <c r="F68" s="255" t="s">
        <v>153</v>
      </c>
      <c r="G68" s="120">
        <v>53</v>
      </c>
      <c r="H68" s="110"/>
      <c r="I68" s="120">
        <v>53</v>
      </c>
      <c r="J68" s="116"/>
      <c r="K68" s="110"/>
      <c r="L68" s="111">
        <v>18.21</v>
      </c>
      <c r="M68" s="110"/>
      <c r="N68" s="113">
        <v>779.06</v>
      </c>
      <c r="AJ68" s="103"/>
      <c r="AK68" s="109"/>
      <c r="AM68" s="95" t="s">
        <v>155</v>
      </c>
      <c r="AO68" s="109"/>
    </row>
    <row r="69" spans="1:41" s="159" customFormat="1" ht="15" x14ac:dyDescent="0.25">
      <c r="A69" s="121"/>
      <c r="B69" s="259"/>
      <c r="C69" s="336" t="s">
        <v>156</v>
      </c>
      <c r="D69" s="336"/>
      <c r="E69" s="336"/>
      <c r="F69" s="252"/>
      <c r="G69" s="105"/>
      <c r="H69" s="105"/>
      <c r="I69" s="105"/>
      <c r="J69" s="107"/>
      <c r="K69" s="105"/>
      <c r="L69" s="122">
        <v>108.34</v>
      </c>
      <c r="M69" s="118"/>
      <c r="N69" s="126">
        <v>3895.02</v>
      </c>
      <c r="AJ69" s="103"/>
      <c r="AK69" s="109"/>
      <c r="AO69" s="109" t="s">
        <v>156</v>
      </c>
    </row>
    <row r="70" spans="1:41" s="159" customFormat="1" ht="34.5" x14ac:dyDescent="0.25">
      <c r="A70" s="104" t="s">
        <v>157</v>
      </c>
      <c r="B70" s="251" t="s">
        <v>158</v>
      </c>
      <c r="C70" s="336" t="s">
        <v>159</v>
      </c>
      <c r="D70" s="336"/>
      <c r="E70" s="336"/>
      <c r="F70" s="252" t="s">
        <v>160</v>
      </c>
      <c r="G70" s="105"/>
      <c r="H70" s="105"/>
      <c r="I70" s="124">
        <v>1</v>
      </c>
      <c r="J70" s="107"/>
      <c r="K70" s="105"/>
      <c r="L70" s="107"/>
      <c r="M70" s="105"/>
      <c r="N70" s="108"/>
      <c r="AJ70" s="103"/>
      <c r="AK70" s="109" t="s">
        <v>159</v>
      </c>
      <c r="AO70" s="109"/>
    </row>
    <row r="71" spans="1:41" s="159" customFormat="1" ht="15" x14ac:dyDescent="0.25">
      <c r="A71" s="253"/>
      <c r="B71" s="254" t="s">
        <v>138</v>
      </c>
      <c r="C71" s="335" t="s">
        <v>142</v>
      </c>
      <c r="D71" s="335"/>
      <c r="E71" s="335"/>
      <c r="F71" s="255"/>
      <c r="G71" s="110"/>
      <c r="H71" s="110"/>
      <c r="I71" s="110"/>
      <c r="J71" s="111">
        <v>4.54</v>
      </c>
      <c r="K71" s="110"/>
      <c r="L71" s="111">
        <v>4.54</v>
      </c>
      <c r="M71" s="112">
        <v>42.78</v>
      </c>
      <c r="N71" s="113">
        <v>194.22</v>
      </c>
      <c r="AJ71" s="103"/>
      <c r="AK71" s="109"/>
      <c r="AL71" s="95" t="s">
        <v>142</v>
      </c>
      <c r="AO71" s="109"/>
    </row>
    <row r="72" spans="1:41" s="159" customFormat="1" ht="15" x14ac:dyDescent="0.25">
      <c r="A72" s="253"/>
      <c r="B72" s="254" t="s">
        <v>296</v>
      </c>
      <c r="C72" s="335" t="s">
        <v>143</v>
      </c>
      <c r="D72" s="335"/>
      <c r="E72" s="335"/>
      <c r="F72" s="255"/>
      <c r="G72" s="110"/>
      <c r="H72" s="110"/>
      <c r="I72" s="110"/>
      <c r="J72" s="111">
        <v>4.17</v>
      </c>
      <c r="K72" s="110"/>
      <c r="L72" s="111">
        <v>4.17</v>
      </c>
      <c r="M72" s="112">
        <v>14.05</v>
      </c>
      <c r="N72" s="113">
        <v>58.59</v>
      </c>
      <c r="AJ72" s="103"/>
      <c r="AK72" s="109"/>
      <c r="AL72" s="95" t="s">
        <v>143</v>
      </c>
      <c r="AO72" s="109"/>
    </row>
    <row r="73" spans="1:41" s="159" customFormat="1" ht="15" x14ac:dyDescent="0.25">
      <c r="A73" s="253"/>
      <c r="B73" s="254" t="s">
        <v>157</v>
      </c>
      <c r="C73" s="335" t="s">
        <v>144</v>
      </c>
      <c r="D73" s="335"/>
      <c r="E73" s="335"/>
      <c r="F73" s="255"/>
      <c r="G73" s="110"/>
      <c r="H73" s="110"/>
      <c r="I73" s="110"/>
      <c r="J73" s="111">
        <v>0.5</v>
      </c>
      <c r="K73" s="110"/>
      <c r="L73" s="111">
        <v>0.5</v>
      </c>
      <c r="M73" s="112">
        <v>42.78</v>
      </c>
      <c r="N73" s="113">
        <v>21.39</v>
      </c>
      <c r="AJ73" s="103"/>
      <c r="AK73" s="109"/>
      <c r="AL73" s="95" t="s">
        <v>144</v>
      </c>
      <c r="AO73" s="109"/>
    </row>
    <row r="74" spans="1:41" s="159" customFormat="1" ht="15" x14ac:dyDescent="0.25">
      <c r="A74" s="253"/>
      <c r="B74" s="254" t="s">
        <v>165</v>
      </c>
      <c r="C74" s="335" t="s">
        <v>145</v>
      </c>
      <c r="D74" s="335"/>
      <c r="E74" s="335"/>
      <c r="F74" s="255"/>
      <c r="G74" s="110"/>
      <c r="H74" s="110"/>
      <c r="I74" s="110"/>
      <c r="J74" s="111">
        <v>23.2</v>
      </c>
      <c r="K74" s="110"/>
      <c r="L74" s="111">
        <v>23.2</v>
      </c>
      <c r="M74" s="112">
        <v>8.39</v>
      </c>
      <c r="N74" s="113">
        <v>194.65</v>
      </c>
      <c r="AJ74" s="103"/>
      <c r="AK74" s="109"/>
      <c r="AL74" s="95" t="s">
        <v>145</v>
      </c>
      <c r="AO74" s="109"/>
    </row>
    <row r="75" spans="1:41" s="159" customFormat="1" ht="15" x14ac:dyDescent="0.25">
      <c r="A75" s="256"/>
      <c r="B75" s="254"/>
      <c r="C75" s="335" t="s">
        <v>146</v>
      </c>
      <c r="D75" s="335"/>
      <c r="E75" s="335"/>
      <c r="F75" s="255" t="s">
        <v>147</v>
      </c>
      <c r="G75" s="112">
        <v>0.52</v>
      </c>
      <c r="H75" s="110"/>
      <c r="I75" s="112">
        <v>0.52</v>
      </c>
      <c r="J75" s="116"/>
      <c r="K75" s="110"/>
      <c r="L75" s="116"/>
      <c r="M75" s="110"/>
      <c r="N75" s="115"/>
      <c r="AJ75" s="103"/>
      <c r="AK75" s="109"/>
      <c r="AM75" s="95" t="s">
        <v>146</v>
      </c>
      <c r="AO75" s="109"/>
    </row>
    <row r="76" spans="1:41" s="159" customFormat="1" ht="15" x14ac:dyDescent="0.25">
      <c r="A76" s="256"/>
      <c r="B76" s="254"/>
      <c r="C76" s="335" t="s">
        <v>148</v>
      </c>
      <c r="D76" s="335"/>
      <c r="E76" s="335"/>
      <c r="F76" s="255" t="s">
        <v>147</v>
      </c>
      <c r="G76" s="112">
        <v>0.05</v>
      </c>
      <c r="H76" s="110"/>
      <c r="I76" s="112">
        <v>0.05</v>
      </c>
      <c r="J76" s="116"/>
      <c r="K76" s="110"/>
      <c r="L76" s="116"/>
      <c r="M76" s="110"/>
      <c r="N76" s="115"/>
      <c r="AJ76" s="103"/>
      <c r="AK76" s="109"/>
      <c r="AM76" s="95" t="s">
        <v>148</v>
      </c>
      <c r="AO76" s="109"/>
    </row>
    <row r="77" spans="1:41" s="159" customFormat="1" ht="15" x14ac:dyDescent="0.25">
      <c r="A77" s="153"/>
      <c r="B77" s="254"/>
      <c r="C77" s="341" t="s">
        <v>149</v>
      </c>
      <c r="D77" s="341"/>
      <c r="E77" s="341"/>
      <c r="F77" s="257"/>
      <c r="G77" s="118"/>
      <c r="H77" s="118"/>
      <c r="I77" s="118"/>
      <c r="J77" s="119">
        <v>31.91</v>
      </c>
      <c r="K77" s="118"/>
      <c r="L77" s="119">
        <v>31.91</v>
      </c>
      <c r="M77" s="118"/>
      <c r="N77" s="258">
        <v>447.46</v>
      </c>
      <c r="AJ77" s="103"/>
      <c r="AK77" s="109"/>
      <c r="AN77" s="95" t="s">
        <v>149</v>
      </c>
      <c r="AO77" s="109"/>
    </row>
    <row r="78" spans="1:41" s="159" customFormat="1" ht="15" x14ac:dyDescent="0.25">
      <c r="A78" s="256"/>
      <c r="B78" s="254"/>
      <c r="C78" s="335" t="s">
        <v>150</v>
      </c>
      <c r="D78" s="335"/>
      <c r="E78" s="335"/>
      <c r="F78" s="255"/>
      <c r="G78" s="110"/>
      <c r="H78" s="110"/>
      <c r="I78" s="110"/>
      <c r="J78" s="116"/>
      <c r="K78" s="110"/>
      <c r="L78" s="111">
        <v>5.04</v>
      </c>
      <c r="M78" s="110"/>
      <c r="N78" s="113">
        <v>215.61</v>
      </c>
      <c r="AJ78" s="103"/>
      <c r="AK78" s="109"/>
      <c r="AM78" s="95" t="s">
        <v>150</v>
      </c>
      <c r="AO78" s="109"/>
    </row>
    <row r="79" spans="1:41" s="159" customFormat="1" ht="23.25" x14ac:dyDescent="0.25">
      <c r="A79" s="256"/>
      <c r="B79" s="254" t="s">
        <v>161</v>
      </c>
      <c r="C79" s="335" t="s">
        <v>162</v>
      </c>
      <c r="D79" s="335"/>
      <c r="E79" s="335"/>
      <c r="F79" s="255" t="s">
        <v>153</v>
      </c>
      <c r="G79" s="120">
        <v>91</v>
      </c>
      <c r="H79" s="110"/>
      <c r="I79" s="120">
        <v>91</v>
      </c>
      <c r="J79" s="116"/>
      <c r="K79" s="110"/>
      <c r="L79" s="111">
        <v>4.59</v>
      </c>
      <c r="M79" s="110"/>
      <c r="N79" s="113">
        <v>196.21</v>
      </c>
      <c r="AJ79" s="103"/>
      <c r="AK79" s="109"/>
      <c r="AM79" s="95" t="s">
        <v>162</v>
      </c>
      <c r="AO79" s="109"/>
    </row>
    <row r="80" spans="1:41" s="159" customFormat="1" ht="23.25" x14ac:dyDescent="0.25">
      <c r="A80" s="256"/>
      <c r="B80" s="254" t="s">
        <v>163</v>
      </c>
      <c r="C80" s="335" t="s">
        <v>164</v>
      </c>
      <c r="D80" s="335"/>
      <c r="E80" s="335"/>
      <c r="F80" s="255" t="s">
        <v>153</v>
      </c>
      <c r="G80" s="120">
        <v>46</v>
      </c>
      <c r="H80" s="110"/>
      <c r="I80" s="120">
        <v>46</v>
      </c>
      <c r="J80" s="116"/>
      <c r="K80" s="110"/>
      <c r="L80" s="111">
        <v>2.3199999999999998</v>
      </c>
      <c r="M80" s="110"/>
      <c r="N80" s="113">
        <v>99.18</v>
      </c>
      <c r="AJ80" s="103"/>
      <c r="AK80" s="109"/>
      <c r="AM80" s="95" t="s">
        <v>164</v>
      </c>
      <c r="AO80" s="109"/>
    </row>
    <row r="81" spans="1:42" s="159" customFormat="1" ht="15" x14ac:dyDescent="0.25">
      <c r="A81" s="121"/>
      <c r="B81" s="259"/>
      <c r="C81" s="336" t="s">
        <v>156</v>
      </c>
      <c r="D81" s="336"/>
      <c r="E81" s="336"/>
      <c r="F81" s="252"/>
      <c r="G81" s="105"/>
      <c r="H81" s="105"/>
      <c r="I81" s="105"/>
      <c r="J81" s="107"/>
      <c r="K81" s="105"/>
      <c r="L81" s="122">
        <v>38.82</v>
      </c>
      <c r="M81" s="118"/>
      <c r="N81" s="123">
        <v>742.85</v>
      </c>
      <c r="AJ81" s="103"/>
      <c r="AK81" s="109"/>
      <c r="AO81" s="109" t="s">
        <v>156</v>
      </c>
    </row>
    <row r="82" spans="1:42" s="159" customFormat="1" ht="45.75" x14ac:dyDescent="0.25">
      <c r="A82" s="104" t="s">
        <v>165</v>
      </c>
      <c r="B82" s="251" t="s">
        <v>166</v>
      </c>
      <c r="C82" s="336" t="s">
        <v>167</v>
      </c>
      <c r="D82" s="336"/>
      <c r="E82" s="336"/>
      <c r="F82" s="252" t="s">
        <v>160</v>
      </c>
      <c r="G82" s="105"/>
      <c r="H82" s="105"/>
      <c r="I82" s="124">
        <v>1</v>
      </c>
      <c r="J82" s="107"/>
      <c r="K82" s="105"/>
      <c r="L82" s="107"/>
      <c r="M82" s="105"/>
      <c r="N82" s="108"/>
      <c r="AJ82" s="103"/>
      <c r="AK82" s="109" t="s">
        <v>167</v>
      </c>
      <c r="AO82" s="109"/>
    </row>
    <row r="83" spans="1:42" s="159" customFormat="1" ht="15" x14ac:dyDescent="0.25">
      <c r="A83" s="127"/>
      <c r="B83" s="254" t="s">
        <v>168</v>
      </c>
      <c r="C83" s="333" t="s">
        <v>169</v>
      </c>
      <c r="D83" s="333"/>
      <c r="E83" s="333"/>
      <c r="F83" s="333"/>
      <c r="G83" s="333"/>
      <c r="H83" s="333"/>
      <c r="I83" s="333"/>
      <c r="J83" s="333"/>
      <c r="K83" s="333"/>
      <c r="L83" s="333"/>
      <c r="M83" s="333"/>
      <c r="N83" s="342"/>
      <c r="AJ83" s="103"/>
      <c r="AK83" s="109"/>
      <c r="AO83" s="109"/>
      <c r="AP83" s="95" t="s">
        <v>169</v>
      </c>
    </row>
    <row r="84" spans="1:42" s="159" customFormat="1" ht="15" x14ac:dyDescent="0.25">
      <c r="A84" s="253"/>
      <c r="B84" s="254" t="s">
        <v>138</v>
      </c>
      <c r="C84" s="335" t="s">
        <v>142</v>
      </c>
      <c r="D84" s="335"/>
      <c r="E84" s="335"/>
      <c r="F84" s="255"/>
      <c r="G84" s="110"/>
      <c r="H84" s="110"/>
      <c r="I84" s="110"/>
      <c r="J84" s="111">
        <v>20.440000000000001</v>
      </c>
      <c r="K84" s="112">
        <v>1.05</v>
      </c>
      <c r="L84" s="111">
        <v>21.46</v>
      </c>
      <c r="M84" s="112">
        <v>42.78</v>
      </c>
      <c r="N84" s="113">
        <v>918.06</v>
      </c>
      <c r="AJ84" s="103"/>
      <c r="AK84" s="109"/>
      <c r="AL84" s="95" t="s">
        <v>142</v>
      </c>
      <c r="AO84" s="109"/>
    </row>
    <row r="85" spans="1:42" s="159" customFormat="1" ht="15" x14ac:dyDescent="0.25">
      <c r="A85" s="253"/>
      <c r="B85" s="254" t="s">
        <v>296</v>
      </c>
      <c r="C85" s="335" t="s">
        <v>143</v>
      </c>
      <c r="D85" s="335"/>
      <c r="E85" s="335"/>
      <c r="F85" s="255"/>
      <c r="G85" s="110"/>
      <c r="H85" s="110"/>
      <c r="I85" s="110"/>
      <c r="J85" s="111">
        <v>33.47</v>
      </c>
      <c r="K85" s="110"/>
      <c r="L85" s="111">
        <v>33.47</v>
      </c>
      <c r="M85" s="112">
        <v>14.05</v>
      </c>
      <c r="N85" s="113">
        <v>470.25</v>
      </c>
      <c r="AJ85" s="103"/>
      <c r="AK85" s="109"/>
      <c r="AL85" s="95" t="s">
        <v>143</v>
      </c>
      <c r="AO85" s="109"/>
    </row>
    <row r="86" spans="1:42" s="159" customFormat="1" ht="15" x14ac:dyDescent="0.25">
      <c r="A86" s="253"/>
      <c r="B86" s="254" t="s">
        <v>157</v>
      </c>
      <c r="C86" s="335" t="s">
        <v>144</v>
      </c>
      <c r="D86" s="335"/>
      <c r="E86" s="335"/>
      <c r="F86" s="255"/>
      <c r="G86" s="110"/>
      <c r="H86" s="110"/>
      <c r="I86" s="110"/>
      <c r="J86" s="111">
        <v>3.42</v>
      </c>
      <c r="K86" s="110"/>
      <c r="L86" s="111">
        <v>3.42</v>
      </c>
      <c r="M86" s="112">
        <v>42.78</v>
      </c>
      <c r="N86" s="113">
        <v>146.31</v>
      </c>
      <c r="AJ86" s="103"/>
      <c r="AK86" s="109"/>
      <c r="AL86" s="95" t="s">
        <v>144</v>
      </c>
      <c r="AO86" s="109"/>
    </row>
    <row r="87" spans="1:42" s="159" customFormat="1" ht="15" x14ac:dyDescent="0.25">
      <c r="A87" s="253"/>
      <c r="B87" s="254" t="s">
        <v>165</v>
      </c>
      <c r="C87" s="335" t="s">
        <v>145</v>
      </c>
      <c r="D87" s="335"/>
      <c r="E87" s="335"/>
      <c r="F87" s="255"/>
      <c r="G87" s="110"/>
      <c r="H87" s="110"/>
      <c r="I87" s="110"/>
      <c r="J87" s="111">
        <v>2.94</v>
      </c>
      <c r="K87" s="110"/>
      <c r="L87" s="111">
        <v>2.94</v>
      </c>
      <c r="M87" s="112">
        <v>8.39</v>
      </c>
      <c r="N87" s="113">
        <v>24.67</v>
      </c>
      <c r="AJ87" s="103"/>
      <c r="AK87" s="109"/>
      <c r="AL87" s="95" t="s">
        <v>145</v>
      </c>
      <c r="AO87" s="109"/>
    </row>
    <row r="88" spans="1:42" s="159" customFormat="1" ht="15" x14ac:dyDescent="0.25">
      <c r="A88" s="256"/>
      <c r="B88" s="254"/>
      <c r="C88" s="335" t="s">
        <v>146</v>
      </c>
      <c r="D88" s="335"/>
      <c r="E88" s="335"/>
      <c r="F88" s="255" t="s">
        <v>147</v>
      </c>
      <c r="G88" s="112">
        <v>2.06</v>
      </c>
      <c r="H88" s="112">
        <v>1.05</v>
      </c>
      <c r="I88" s="128">
        <v>2.1629999999999998</v>
      </c>
      <c r="J88" s="116"/>
      <c r="K88" s="110"/>
      <c r="L88" s="116"/>
      <c r="M88" s="110"/>
      <c r="N88" s="115"/>
      <c r="AJ88" s="103"/>
      <c r="AK88" s="109"/>
      <c r="AM88" s="95" t="s">
        <v>146</v>
      </c>
      <c r="AO88" s="109"/>
    </row>
    <row r="89" spans="1:42" s="159" customFormat="1" ht="15" x14ac:dyDescent="0.25">
      <c r="A89" s="256"/>
      <c r="B89" s="254"/>
      <c r="C89" s="335" t="s">
        <v>148</v>
      </c>
      <c r="D89" s="335"/>
      <c r="E89" s="335"/>
      <c r="F89" s="255" t="s">
        <v>147</v>
      </c>
      <c r="G89" s="112">
        <v>0.31</v>
      </c>
      <c r="H89" s="110"/>
      <c r="I89" s="112">
        <v>0.31</v>
      </c>
      <c r="J89" s="116"/>
      <c r="K89" s="110"/>
      <c r="L89" s="116"/>
      <c r="M89" s="110"/>
      <c r="N89" s="115"/>
      <c r="AJ89" s="103"/>
      <c r="AK89" s="109"/>
      <c r="AM89" s="95" t="s">
        <v>148</v>
      </c>
      <c r="AO89" s="109"/>
    </row>
    <row r="90" spans="1:42" s="159" customFormat="1" ht="15" x14ac:dyDescent="0.25">
      <c r="A90" s="153"/>
      <c r="B90" s="254"/>
      <c r="C90" s="341" t="s">
        <v>149</v>
      </c>
      <c r="D90" s="341"/>
      <c r="E90" s="341"/>
      <c r="F90" s="257"/>
      <c r="G90" s="118"/>
      <c r="H90" s="118"/>
      <c r="I90" s="118"/>
      <c r="J90" s="119">
        <v>56.85</v>
      </c>
      <c r="K90" s="118"/>
      <c r="L90" s="119">
        <v>57.87</v>
      </c>
      <c r="M90" s="118"/>
      <c r="N90" s="260">
        <v>1412.98</v>
      </c>
      <c r="AJ90" s="103"/>
      <c r="AK90" s="109"/>
      <c r="AN90" s="95" t="s">
        <v>149</v>
      </c>
      <c r="AO90" s="109"/>
    </row>
    <row r="91" spans="1:42" s="159" customFormat="1" ht="15" x14ac:dyDescent="0.25">
      <c r="A91" s="256"/>
      <c r="B91" s="254"/>
      <c r="C91" s="335" t="s">
        <v>150</v>
      </c>
      <c r="D91" s="335"/>
      <c r="E91" s="335"/>
      <c r="F91" s="255"/>
      <c r="G91" s="110"/>
      <c r="H91" s="110"/>
      <c r="I91" s="110"/>
      <c r="J91" s="116"/>
      <c r="K91" s="110"/>
      <c r="L91" s="111">
        <v>24.88</v>
      </c>
      <c r="M91" s="110"/>
      <c r="N91" s="125">
        <v>1064.3699999999999</v>
      </c>
      <c r="AJ91" s="103"/>
      <c r="AK91" s="109"/>
      <c r="AM91" s="95" t="s">
        <v>150</v>
      </c>
      <c r="AO91" s="109"/>
    </row>
    <row r="92" spans="1:42" s="159" customFormat="1" ht="23.25" x14ac:dyDescent="0.25">
      <c r="A92" s="256"/>
      <c r="B92" s="254" t="s">
        <v>170</v>
      </c>
      <c r="C92" s="335" t="s">
        <v>171</v>
      </c>
      <c r="D92" s="335"/>
      <c r="E92" s="335"/>
      <c r="F92" s="255" t="s">
        <v>153</v>
      </c>
      <c r="G92" s="120">
        <v>98</v>
      </c>
      <c r="H92" s="110"/>
      <c r="I92" s="120">
        <v>98</v>
      </c>
      <c r="J92" s="116"/>
      <c r="K92" s="110"/>
      <c r="L92" s="111">
        <v>24.38</v>
      </c>
      <c r="M92" s="110"/>
      <c r="N92" s="125">
        <v>1043.08</v>
      </c>
      <c r="AJ92" s="103"/>
      <c r="AK92" s="109"/>
      <c r="AM92" s="95" t="s">
        <v>171</v>
      </c>
      <c r="AO92" s="109"/>
    </row>
    <row r="93" spans="1:42" s="159" customFormat="1" ht="23.25" x14ac:dyDescent="0.25">
      <c r="A93" s="256"/>
      <c r="B93" s="254" t="s">
        <v>172</v>
      </c>
      <c r="C93" s="335" t="s">
        <v>173</v>
      </c>
      <c r="D93" s="335"/>
      <c r="E93" s="335"/>
      <c r="F93" s="255" t="s">
        <v>153</v>
      </c>
      <c r="G93" s="120">
        <v>51</v>
      </c>
      <c r="H93" s="110"/>
      <c r="I93" s="120">
        <v>51</v>
      </c>
      <c r="J93" s="116"/>
      <c r="K93" s="110"/>
      <c r="L93" s="111">
        <v>12.69</v>
      </c>
      <c r="M93" s="110"/>
      <c r="N93" s="113">
        <v>542.83000000000004</v>
      </c>
      <c r="AJ93" s="103"/>
      <c r="AK93" s="109"/>
      <c r="AM93" s="95" t="s">
        <v>173</v>
      </c>
      <c r="AO93" s="109"/>
    </row>
    <row r="94" spans="1:42" s="159" customFormat="1" ht="15" x14ac:dyDescent="0.25">
      <c r="A94" s="121"/>
      <c r="B94" s="259"/>
      <c r="C94" s="336" t="s">
        <v>156</v>
      </c>
      <c r="D94" s="336"/>
      <c r="E94" s="336"/>
      <c r="F94" s="252"/>
      <c r="G94" s="105"/>
      <c r="H94" s="105"/>
      <c r="I94" s="105"/>
      <c r="J94" s="107"/>
      <c r="K94" s="105"/>
      <c r="L94" s="122">
        <v>94.94</v>
      </c>
      <c r="M94" s="118"/>
      <c r="N94" s="126">
        <v>2998.89</v>
      </c>
      <c r="AJ94" s="103"/>
      <c r="AK94" s="109"/>
      <c r="AO94" s="109" t="s">
        <v>156</v>
      </c>
    </row>
    <row r="95" spans="1:42" s="159" customFormat="1" ht="45.75" x14ac:dyDescent="0.25">
      <c r="A95" s="104" t="s">
        <v>300</v>
      </c>
      <c r="B95" s="251" t="s">
        <v>301</v>
      </c>
      <c r="C95" s="336" t="s">
        <v>302</v>
      </c>
      <c r="D95" s="336"/>
      <c r="E95" s="336"/>
      <c r="F95" s="252" t="s">
        <v>160</v>
      </c>
      <c r="G95" s="105"/>
      <c r="H95" s="105"/>
      <c r="I95" s="124">
        <v>1</v>
      </c>
      <c r="J95" s="107"/>
      <c r="K95" s="105"/>
      <c r="L95" s="107"/>
      <c r="M95" s="105"/>
      <c r="N95" s="108"/>
      <c r="AJ95" s="103"/>
      <c r="AK95" s="109" t="s">
        <v>302</v>
      </c>
      <c r="AO95" s="109"/>
    </row>
    <row r="96" spans="1:42" s="159" customFormat="1" ht="15" x14ac:dyDescent="0.25">
      <c r="A96" s="253"/>
      <c r="B96" s="254" t="s">
        <v>138</v>
      </c>
      <c r="C96" s="335" t="s">
        <v>142</v>
      </c>
      <c r="D96" s="335"/>
      <c r="E96" s="335"/>
      <c r="F96" s="255"/>
      <c r="G96" s="110"/>
      <c r="H96" s="110"/>
      <c r="I96" s="110"/>
      <c r="J96" s="111">
        <v>8.9</v>
      </c>
      <c r="K96" s="110"/>
      <c r="L96" s="111">
        <v>8.9</v>
      </c>
      <c r="M96" s="112">
        <v>42.78</v>
      </c>
      <c r="N96" s="113">
        <v>380.74</v>
      </c>
      <c r="AJ96" s="103"/>
      <c r="AK96" s="109"/>
      <c r="AL96" s="95" t="s">
        <v>142</v>
      </c>
      <c r="AO96" s="109"/>
    </row>
    <row r="97" spans="1:41" s="159" customFormat="1" ht="15" x14ac:dyDescent="0.25">
      <c r="A97" s="253"/>
      <c r="B97" s="254" t="s">
        <v>296</v>
      </c>
      <c r="C97" s="335" t="s">
        <v>143</v>
      </c>
      <c r="D97" s="335"/>
      <c r="E97" s="335"/>
      <c r="F97" s="255"/>
      <c r="G97" s="110"/>
      <c r="H97" s="110"/>
      <c r="I97" s="110"/>
      <c r="J97" s="111">
        <v>0.66</v>
      </c>
      <c r="K97" s="110"/>
      <c r="L97" s="111">
        <v>0.66</v>
      </c>
      <c r="M97" s="112">
        <v>14.05</v>
      </c>
      <c r="N97" s="113">
        <v>9.27</v>
      </c>
      <c r="AJ97" s="103"/>
      <c r="AK97" s="109"/>
      <c r="AL97" s="95" t="s">
        <v>143</v>
      </c>
      <c r="AO97" s="109"/>
    </row>
    <row r="98" spans="1:41" s="159" customFormat="1" ht="15" x14ac:dyDescent="0.25">
      <c r="A98" s="253"/>
      <c r="B98" s="254" t="s">
        <v>157</v>
      </c>
      <c r="C98" s="335" t="s">
        <v>144</v>
      </c>
      <c r="D98" s="335"/>
      <c r="E98" s="335"/>
      <c r="F98" s="255"/>
      <c r="G98" s="110"/>
      <c r="H98" s="110"/>
      <c r="I98" s="110"/>
      <c r="J98" s="111">
        <v>0.12</v>
      </c>
      <c r="K98" s="110"/>
      <c r="L98" s="111">
        <v>0.12</v>
      </c>
      <c r="M98" s="112">
        <v>42.78</v>
      </c>
      <c r="N98" s="113">
        <v>5.13</v>
      </c>
      <c r="AJ98" s="103"/>
      <c r="AK98" s="109"/>
      <c r="AL98" s="95" t="s">
        <v>144</v>
      </c>
      <c r="AO98" s="109"/>
    </row>
    <row r="99" spans="1:41" s="159" customFormat="1" ht="15" x14ac:dyDescent="0.25">
      <c r="A99" s="253"/>
      <c r="B99" s="254" t="s">
        <v>165</v>
      </c>
      <c r="C99" s="335" t="s">
        <v>145</v>
      </c>
      <c r="D99" s="335"/>
      <c r="E99" s="335"/>
      <c r="F99" s="255"/>
      <c r="G99" s="110"/>
      <c r="H99" s="110"/>
      <c r="I99" s="110"/>
      <c r="J99" s="111">
        <v>0.18</v>
      </c>
      <c r="K99" s="110"/>
      <c r="L99" s="111">
        <v>0.18</v>
      </c>
      <c r="M99" s="112">
        <v>8.39</v>
      </c>
      <c r="N99" s="113">
        <v>1.51</v>
      </c>
      <c r="AJ99" s="103"/>
      <c r="AK99" s="109"/>
      <c r="AL99" s="95" t="s">
        <v>145</v>
      </c>
      <c r="AO99" s="109"/>
    </row>
    <row r="100" spans="1:41" s="159" customFormat="1" ht="15" x14ac:dyDescent="0.25">
      <c r="A100" s="256"/>
      <c r="B100" s="254"/>
      <c r="C100" s="335" t="s">
        <v>146</v>
      </c>
      <c r="D100" s="335"/>
      <c r="E100" s="335"/>
      <c r="F100" s="255" t="s">
        <v>147</v>
      </c>
      <c r="G100" s="112">
        <v>1.03</v>
      </c>
      <c r="H100" s="110"/>
      <c r="I100" s="112">
        <v>1.03</v>
      </c>
      <c r="J100" s="116"/>
      <c r="K100" s="110"/>
      <c r="L100" s="116"/>
      <c r="M100" s="110"/>
      <c r="N100" s="115"/>
      <c r="AJ100" s="103"/>
      <c r="AK100" s="109"/>
      <c r="AM100" s="95" t="s">
        <v>146</v>
      </c>
      <c r="AO100" s="109"/>
    </row>
    <row r="101" spans="1:41" s="159" customFormat="1" ht="15" x14ac:dyDescent="0.25">
      <c r="A101" s="256"/>
      <c r="B101" s="254"/>
      <c r="C101" s="335" t="s">
        <v>148</v>
      </c>
      <c r="D101" s="335"/>
      <c r="E101" s="335"/>
      <c r="F101" s="255" t="s">
        <v>147</v>
      </c>
      <c r="G101" s="112">
        <v>0.01</v>
      </c>
      <c r="H101" s="110"/>
      <c r="I101" s="112">
        <v>0.01</v>
      </c>
      <c r="J101" s="116"/>
      <c r="K101" s="110"/>
      <c r="L101" s="116"/>
      <c r="M101" s="110"/>
      <c r="N101" s="115"/>
      <c r="AJ101" s="103"/>
      <c r="AK101" s="109"/>
      <c r="AM101" s="95" t="s">
        <v>148</v>
      </c>
      <c r="AO101" s="109"/>
    </row>
    <row r="102" spans="1:41" s="159" customFormat="1" ht="15" x14ac:dyDescent="0.25">
      <c r="A102" s="153"/>
      <c r="B102" s="254"/>
      <c r="C102" s="341" t="s">
        <v>149</v>
      </c>
      <c r="D102" s="341"/>
      <c r="E102" s="341"/>
      <c r="F102" s="257"/>
      <c r="G102" s="118"/>
      <c r="H102" s="118"/>
      <c r="I102" s="118"/>
      <c r="J102" s="119">
        <v>9.74</v>
      </c>
      <c r="K102" s="118"/>
      <c r="L102" s="119">
        <v>9.74</v>
      </c>
      <c r="M102" s="118"/>
      <c r="N102" s="258">
        <v>391.52</v>
      </c>
      <c r="AJ102" s="103"/>
      <c r="AK102" s="109"/>
      <c r="AN102" s="95" t="s">
        <v>149</v>
      </c>
      <c r="AO102" s="109"/>
    </row>
    <row r="103" spans="1:41" s="159" customFormat="1" ht="15" x14ac:dyDescent="0.25">
      <c r="A103" s="256"/>
      <c r="B103" s="254"/>
      <c r="C103" s="335" t="s">
        <v>150</v>
      </c>
      <c r="D103" s="335"/>
      <c r="E103" s="335"/>
      <c r="F103" s="255"/>
      <c r="G103" s="110"/>
      <c r="H103" s="110"/>
      <c r="I103" s="110"/>
      <c r="J103" s="116"/>
      <c r="K103" s="110"/>
      <c r="L103" s="111">
        <v>9.02</v>
      </c>
      <c r="M103" s="110"/>
      <c r="N103" s="113">
        <v>385.87</v>
      </c>
      <c r="AJ103" s="103"/>
      <c r="AK103" s="109"/>
      <c r="AM103" s="95" t="s">
        <v>150</v>
      </c>
      <c r="AO103" s="109"/>
    </row>
    <row r="104" spans="1:41" s="159" customFormat="1" ht="23.25" x14ac:dyDescent="0.25">
      <c r="A104" s="256"/>
      <c r="B104" s="254" t="s">
        <v>161</v>
      </c>
      <c r="C104" s="335" t="s">
        <v>162</v>
      </c>
      <c r="D104" s="335"/>
      <c r="E104" s="335"/>
      <c r="F104" s="255" t="s">
        <v>153</v>
      </c>
      <c r="G104" s="120">
        <v>91</v>
      </c>
      <c r="H104" s="110"/>
      <c r="I104" s="120">
        <v>91</v>
      </c>
      <c r="J104" s="116"/>
      <c r="K104" s="110"/>
      <c r="L104" s="111">
        <v>8.2100000000000009</v>
      </c>
      <c r="M104" s="110"/>
      <c r="N104" s="113">
        <v>351.14</v>
      </c>
      <c r="AJ104" s="103"/>
      <c r="AK104" s="109"/>
      <c r="AM104" s="95" t="s">
        <v>162</v>
      </c>
      <c r="AO104" s="109"/>
    </row>
    <row r="105" spans="1:41" s="159" customFormat="1" ht="23.25" x14ac:dyDescent="0.25">
      <c r="A105" s="256"/>
      <c r="B105" s="254" t="s">
        <v>163</v>
      </c>
      <c r="C105" s="335" t="s">
        <v>164</v>
      </c>
      <c r="D105" s="335"/>
      <c r="E105" s="335"/>
      <c r="F105" s="255" t="s">
        <v>153</v>
      </c>
      <c r="G105" s="120">
        <v>46</v>
      </c>
      <c r="H105" s="110"/>
      <c r="I105" s="120">
        <v>46</v>
      </c>
      <c r="J105" s="116"/>
      <c r="K105" s="110"/>
      <c r="L105" s="111">
        <v>4.1500000000000004</v>
      </c>
      <c r="M105" s="110"/>
      <c r="N105" s="113">
        <v>177.5</v>
      </c>
      <c r="AJ105" s="103"/>
      <c r="AK105" s="109"/>
      <c r="AM105" s="95" t="s">
        <v>164</v>
      </c>
      <c r="AO105" s="109"/>
    </row>
    <row r="106" spans="1:41" s="159" customFormat="1" ht="15" x14ac:dyDescent="0.25">
      <c r="A106" s="121"/>
      <c r="B106" s="259"/>
      <c r="C106" s="336" t="s">
        <v>156</v>
      </c>
      <c r="D106" s="336"/>
      <c r="E106" s="336"/>
      <c r="F106" s="252"/>
      <c r="G106" s="105"/>
      <c r="H106" s="105"/>
      <c r="I106" s="105"/>
      <c r="J106" s="107"/>
      <c r="K106" s="105"/>
      <c r="L106" s="122">
        <v>22.1</v>
      </c>
      <c r="M106" s="118"/>
      <c r="N106" s="123">
        <v>920.16</v>
      </c>
      <c r="AJ106" s="103"/>
      <c r="AK106" s="109"/>
      <c r="AO106" s="109" t="s">
        <v>156</v>
      </c>
    </row>
    <row r="107" spans="1:41" s="159" customFormat="1" ht="45.75" x14ac:dyDescent="0.25">
      <c r="A107" s="104" t="s">
        <v>174</v>
      </c>
      <c r="B107" s="251" t="s">
        <v>175</v>
      </c>
      <c r="C107" s="336" t="s">
        <v>176</v>
      </c>
      <c r="D107" s="336"/>
      <c r="E107" s="336"/>
      <c r="F107" s="252" t="s">
        <v>160</v>
      </c>
      <c r="G107" s="105"/>
      <c r="H107" s="105"/>
      <c r="I107" s="124">
        <v>1</v>
      </c>
      <c r="J107" s="107"/>
      <c r="K107" s="105"/>
      <c r="L107" s="107"/>
      <c r="M107" s="105"/>
      <c r="N107" s="108"/>
      <c r="AJ107" s="103"/>
      <c r="AK107" s="109" t="s">
        <v>176</v>
      </c>
      <c r="AO107" s="109"/>
    </row>
    <row r="108" spans="1:41" s="159" customFormat="1" ht="15" x14ac:dyDescent="0.25">
      <c r="A108" s="253"/>
      <c r="B108" s="254" t="s">
        <v>138</v>
      </c>
      <c r="C108" s="335" t="s">
        <v>142</v>
      </c>
      <c r="D108" s="335"/>
      <c r="E108" s="335"/>
      <c r="F108" s="255"/>
      <c r="G108" s="110"/>
      <c r="H108" s="110"/>
      <c r="I108" s="110"/>
      <c r="J108" s="111">
        <v>103.14</v>
      </c>
      <c r="K108" s="110"/>
      <c r="L108" s="111">
        <v>103.14</v>
      </c>
      <c r="M108" s="112">
        <v>42.78</v>
      </c>
      <c r="N108" s="125">
        <v>4412.33</v>
      </c>
      <c r="AJ108" s="103"/>
      <c r="AK108" s="109"/>
      <c r="AL108" s="95" t="s">
        <v>142</v>
      </c>
      <c r="AO108" s="109"/>
    </row>
    <row r="109" spans="1:41" s="159" customFormat="1" ht="15" x14ac:dyDescent="0.25">
      <c r="A109" s="253"/>
      <c r="B109" s="254" t="s">
        <v>296</v>
      </c>
      <c r="C109" s="335" t="s">
        <v>143</v>
      </c>
      <c r="D109" s="335"/>
      <c r="E109" s="335"/>
      <c r="F109" s="255"/>
      <c r="G109" s="110"/>
      <c r="H109" s="110"/>
      <c r="I109" s="110"/>
      <c r="J109" s="111">
        <v>36</v>
      </c>
      <c r="K109" s="110"/>
      <c r="L109" s="111">
        <v>36</v>
      </c>
      <c r="M109" s="112">
        <v>14.05</v>
      </c>
      <c r="N109" s="113">
        <v>505.8</v>
      </c>
      <c r="AJ109" s="103"/>
      <c r="AK109" s="109"/>
      <c r="AL109" s="95" t="s">
        <v>143</v>
      </c>
      <c r="AO109" s="109"/>
    </row>
    <row r="110" spans="1:41" s="159" customFormat="1" ht="15" x14ac:dyDescent="0.25">
      <c r="A110" s="253"/>
      <c r="B110" s="254" t="s">
        <v>157</v>
      </c>
      <c r="C110" s="335" t="s">
        <v>144</v>
      </c>
      <c r="D110" s="335"/>
      <c r="E110" s="335"/>
      <c r="F110" s="255"/>
      <c r="G110" s="110"/>
      <c r="H110" s="110"/>
      <c r="I110" s="110"/>
      <c r="J110" s="111">
        <v>4.0199999999999996</v>
      </c>
      <c r="K110" s="110"/>
      <c r="L110" s="111">
        <v>4.0199999999999996</v>
      </c>
      <c r="M110" s="112">
        <v>42.78</v>
      </c>
      <c r="N110" s="113">
        <v>171.98</v>
      </c>
      <c r="AJ110" s="103"/>
      <c r="AK110" s="109"/>
      <c r="AL110" s="95" t="s">
        <v>144</v>
      </c>
      <c r="AO110" s="109"/>
    </row>
    <row r="111" spans="1:41" s="159" customFormat="1" ht="15" x14ac:dyDescent="0.25">
      <c r="A111" s="253"/>
      <c r="B111" s="254" t="s">
        <v>165</v>
      </c>
      <c r="C111" s="335" t="s">
        <v>145</v>
      </c>
      <c r="D111" s="335"/>
      <c r="E111" s="335"/>
      <c r="F111" s="255"/>
      <c r="G111" s="110"/>
      <c r="H111" s="110"/>
      <c r="I111" s="110"/>
      <c r="J111" s="111">
        <v>48.16</v>
      </c>
      <c r="K111" s="110"/>
      <c r="L111" s="111">
        <v>48.16</v>
      </c>
      <c r="M111" s="112">
        <v>8.39</v>
      </c>
      <c r="N111" s="113">
        <v>404.06</v>
      </c>
      <c r="AJ111" s="103"/>
      <c r="AK111" s="109"/>
      <c r="AL111" s="95" t="s">
        <v>145</v>
      </c>
      <c r="AO111" s="109"/>
    </row>
    <row r="112" spans="1:41" s="159" customFormat="1" ht="15" x14ac:dyDescent="0.25">
      <c r="A112" s="256"/>
      <c r="B112" s="254"/>
      <c r="C112" s="335" t="s">
        <v>146</v>
      </c>
      <c r="D112" s="335"/>
      <c r="E112" s="335"/>
      <c r="F112" s="255" t="s">
        <v>147</v>
      </c>
      <c r="G112" s="114">
        <v>9.3000000000000007</v>
      </c>
      <c r="H112" s="110"/>
      <c r="I112" s="114">
        <v>9.3000000000000007</v>
      </c>
      <c r="J112" s="116"/>
      <c r="K112" s="110"/>
      <c r="L112" s="116"/>
      <c r="M112" s="110"/>
      <c r="N112" s="115"/>
      <c r="AJ112" s="103"/>
      <c r="AK112" s="109"/>
      <c r="AM112" s="95" t="s">
        <v>146</v>
      </c>
      <c r="AO112" s="109"/>
    </row>
    <row r="113" spans="1:41" s="159" customFormat="1" ht="15" x14ac:dyDescent="0.25">
      <c r="A113" s="256"/>
      <c r="B113" s="254"/>
      <c r="C113" s="335" t="s">
        <v>148</v>
      </c>
      <c r="D113" s="335"/>
      <c r="E113" s="335"/>
      <c r="F113" s="255" t="s">
        <v>147</v>
      </c>
      <c r="G113" s="114">
        <v>0.4</v>
      </c>
      <c r="H113" s="110"/>
      <c r="I113" s="114">
        <v>0.4</v>
      </c>
      <c r="J113" s="116"/>
      <c r="K113" s="110"/>
      <c r="L113" s="116"/>
      <c r="M113" s="110"/>
      <c r="N113" s="115"/>
      <c r="AJ113" s="103"/>
      <c r="AK113" s="109"/>
      <c r="AM113" s="95" t="s">
        <v>148</v>
      </c>
      <c r="AO113" s="109"/>
    </row>
    <row r="114" spans="1:41" s="159" customFormat="1" ht="15" x14ac:dyDescent="0.25">
      <c r="A114" s="153"/>
      <c r="B114" s="254"/>
      <c r="C114" s="341" t="s">
        <v>149</v>
      </c>
      <c r="D114" s="341"/>
      <c r="E114" s="341"/>
      <c r="F114" s="257"/>
      <c r="G114" s="118"/>
      <c r="H114" s="118"/>
      <c r="I114" s="118"/>
      <c r="J114" s="119">
        <v>187.3</v>
      </c>
      <c r="K114" s="118"/>
      <c r="L114" s="119">
        <v>187.3</v>
      </c>
      <c r="M114" s="118"/>
      <c r="N114" s="260">
        <v>5322.19</v>
      </c>
      <c r="AJ114" s="103"/>
      <c r="AK114" s="109"/>
      <c r="AN114" s="95" t="s">
        <v>149</v>
      </c>
      <c r="AO114" s="109"/>
    </row>
    <row r="115" spans="1:41" s="159" customFormat="1" ht="15" x14ac:dyDescent="0.25">
      <c r="A115" s="256"/>
      <c r="B115" s="254"/>
      <c r="C115" s="335" t="s">
        <v>150</v>
      </c>
      <c r="D115" s="335"/>
      <c r="E115" s="335"/>
      <c r="F115" s="255"/>
      <c r="G115" s="110"/>
      <c r="H115" s="110"/>
      <c r="I115" s="110"/>
      <c r="J115" s="116"/>
      <c r="K115" s="110"/>
      <c r="L115" s="111">
        <v>107.16</v>
      </c>
      <c r="M115" s="110"/>
      <c r="N115" s="125">
        <v>4584.3100000000004</v>
      </c>
      <c r="AJ115" s="103"/>
      <c r="AK115" s="109"/>
      <c r="AM115" s="95" t="s">
        <v>150</v>
      </c>
      <c r="AO115" s="109"/>
    </row>
    <row r="116" spans="1:41" s="159" customFormat="1" ht="22.5" x14ac:dyDescent="0.25">
      <c r="A116" s="256"/>
      <c r="B116" s="254" t="s">
        <v>177</v>
      </c>
      <c r="C116" s="335" t="s">
        <v>178</v>
      </c>
      <c r="D116" s="335"/>
      <c r="E116" s="335"/>
      <c r="F116" s="255" t="s">
        <v>153</v>
      </c>
      <c r="G116" s="120">
        <v>91</v>
      </c>
      <c r="H116" s="110"/>
      <c r="I116" s="120">
        <v>91</v>
      </c>
      <c r="J116" s="116"/>
      <c r="K116" s="110"/>
      <c r="L116" s="111">
        <v>97.52</v>
      </c>
      <c r="M116" s="110"/>
      <c r="N116" s="125">
        <v>4171.72</v>
      </c>
      <c r="AJ116" s="103"/>
      <c r="AK116" s="109"/>
      <c r="AM116" s="95" t="s">
        <v>178</v>
      </c>
      <c r="AO116" s="109"/>
    </row>
    <row r="117" spans="1:41" s="159" customFormat="1" ht="22.5" x14ac:dyDescent="0.25">
      <c r="A117" s="256"/>
      <c r="B117" s="254" t="s">
        <v>179</v>
      </c>
      <c r="C117" s="335" t="s">
        <v>180</v>
      </c>
      <c r="D117" s="335"/>
      <c r="E117" s="335"/>
      <c r="F117" s="255" t="s">
        <v>153</v>
      </c>
      <c r="G117" s="120">
        <v>46</v>
      </c>
      <c r="H117" s="110"/>
      <c r="I117" s="120">
        <v>46</v>
      </c>
      <c r="J117" s="116"/>
      <c r="K117" s="110"/>
      <c r="L117" s="111">
        <v>49.29</v>
      </c>
      <c r="M117" s="110"/>
      <c r="N117" s="125">
        <v>2108.7800000000002</v>
      </c>
      <c r="AJ117" s="103"/>
      <c r="AK117" s="109"/>
      <c r="AM117" s="95" t="s">
        <v>180</v>
      </c>
      <c r="AO117" s="109"/>
    </row>
    <row r="118" spans="1:41" s="159" customFormat="1" ht="15" x14ac:dyDescent="0.25">
      <c r="A118" s="121"/>
      <c r="B118" s="259"/>
      <c r="C118" s="336" t="s">
        <v>156</v>
      </c>
      <c r="D118" s="336"/>
      <c r="E118" s="336"/>
      <c r="F118" s="252"/>
      <c r="G118" s="105"/>
      <c r="H118" s="105"/>
      <c r="I118" s="105"/>
      <c r="J118" s="107"/>
      <c r="K118" s="105"/>
      <c r="L118" s="122">
        <v>334.11</v>
      </c>
      <c r="M118" s="118"/>
      <c r="N118" s="126">
        <v>11602.69</v>
      </c>
      <c r="AJ118" s="103"/>
      <c r="AK118" s="109"/>
      <c r="AO118" s="109" t="s">
        <v>156</v>
      </c>
    </row>
    <row r="119" spans="1:41" s="159" customFormat="1" ht="34.5" x14ac:dyDescent="0.25">
      <c r="A119" s="104" t="s">
        <v>181</v>
      </c>
      <c r="B119" s="251" t="s">
        <v>182</v>
      </c>
      <c r="C119" s="336" t="s">
        <v>183</v>
      </c>
      <c r="D119" s="336"/>
      <c r="E119" s="336"/>
      <c r="F119" s="252" t="s">
        <v>67</v>
      </c>
      <c r="G119" s="105"/>
      <c r="H119" s="105"/>
      <c r="I119" s="124">
        <v>1</v>
      </c>
      <c r="J119" s="107"/>
      <c r="K119" s="105"/>
      <c r="L119" s="107"/>
      <c r="M119" s="105"/>
      <c r="N119" s="108"/>
      <c r="AJ119" s="103"/>
      <c r="AK119" s="109" t="s">
        <v>183</v>
      </c>
      <c r="AO119" s="109"/>
    </row>
    <row r="120" spans="1:41" s="159" customFormat="1" ht="15" x14ac:dyDescent="0.25">
      <c r="A120" s="253"/>
      <c r="B120" s="254" t="s">
        <v>138</v>
      </c>
      <c r="C120" s="335" t="s">
        <v>142</v>
      </c>
      <c r="D120" s="335"/>
      <c r="E120" s="335"/>
      <c r="F120" s="255"/>
      <c r="G120" s="110"/>
      <c r="H120" s="110"/>
      <c r="I120" s="110"/>
      <c r="J120" s="111">
        <v>96.2</v>
      </c>
      <c r="K120" s="110"/>
      <c r="L120" s="111">
        <v>96.2</v>
      </c>
      <c r="M120" s="112">
        <v>42.78</v>
      </c>
      <c r="N120" s="125">
        <v>4115.4399999999996</v>
      </c>
      <c r="AJ120" s="103"/>
      <c r="AK120" s="109"/>
      <c r="AL120" s="95" t="s">
        <v>142</v>
      </c>
      <c r="AO120" s="109"/>
    </row>
    <row r="121" spans="1:41" s="159" customFormat="1" ht="15" x14ac:dyDescent="0.25">
      <c r="A121" s="253"/>
      <c r="B121" s="254" t="s">
        <v>165</v>
      </c>
      <c r="C121" s="335" t="s">
        <v>145</v>
      </c>
      <c r="D121" s="335"/>
      <c r="E121" s="335"/>
      <c r="F121" s="255"/>
      <c r="G121" s="110"/>
      <c r="H121" s="110"/>
      <c r="I121" s="110"/>
      <c r="J121" s="111">
        <v>63.25</v>
      </c>
      <c r="K121" s="110"/>
      <c r="L121" s="111">
        <v>63.25</v>
      </c>
      <c r="M121" s="112">
        <v>8.39</v>
      </c>
      <c r="N121" s="113">
        <v>530.66999999999996</v>
      </c>
      <c r="AJ121" s="103"/>
      <c r="AK121" s="109"/>
      <c r="AL121" s="95" t="s">
        <v>145</v>
      </c>
      <c r="AO121" s="109"/>
    </row>
    <row r="122" spans="1:41" s="159" customFormat="1" ht="15" x14ac:dyDescent="0.25">
      <c r="A122" s="256"/>
      <c r="B122" s="254"/>
      <c r="C122" s="335" t="s">
        <v>146</v>
      </c>
      <c r="D122" s="335"/>
      <c r="E122" s="335"/>
      <c r="F122" s="255" t="s">
        <v>147</v>
      </c>
      <c r="G122" s="120">
        <v>10</v>
      </c>
      <c r="H122" s="110"/>
      <c r="I122" s="120">
        <v>10</v>
      </c>
      <c r="J122" s="116"/>
      <c r="K122" s="110"/>
      <c r="L122" s="116"/>
      <c r="M122" s="110"/>
      <c r="N122" s="115"/>
      <c r="AJ122" s="103"/>
      <c r="AK122" s="109"/>
      <c r="AM122" s="95" t="s">
        <v>146</v>
      </c>
      <c r="AO122" s="109"/>
    </row>
    <row r="123" spans="1:41" s="159" customFormat="1" ht="15" x14ac:dyDescent="0.25">
      <c r="A123" s="153"/>
      <c r="B123" s="254"/>
      <c r="C123" s="341" t="s">
        <v>149</v>
      </c>
      <c r="D123" s="341"/>
      <c r="E123" s="341"/>
      <c r="F123" s="257"/>
      <c r="G123" s="118"/>
      <c r="H123" s="118"/>
      <c r="I123" s="118"/>
      <c r="J123" s="119">
        <v>159.44999999999999</v>
      </c>
      <c r="K123" s="118"/>
      <c r="L123" s="119">
        <v>159.44999999999999</v>
      </c>
      <c r="M123" s="118"/>
      <c r="N123" s="260">
        <v>4646.1099999999997</v>
      </c>
      <c r="AJ123" s="103"/>
      <c r="AK123" s="109"/>
      <c r="AN123" s="95" t="s">
        <v>149</v>
      </c>
      <c r="AO123" s="109"/>
    </row>
    <row r="124" spans="1:41" s="159" customFormat="1" ht="15" x14ac:dyDescent="0.25">
      <c r="A124" s="256"/>
      <c r="B124" s="254"/>
      <c r="C124" s="335" t="s">
        <v>150</v>
      </c>
      <c r="D124" s="335"/>
      <c r="E124" s="335"/>
      <c r="F124" s="255"/>
      <c r="G124" s="110"/>
      <c r="H124" s="110"/>
      <c r="I124" s="110"/>
      <c r="J124" s="116"/>
      <c r="K124" s="110"/>
      <c r="L124" s="111">
        <v>96.2</v>
      </c>
      <c r="M124" s="110"/>
      <c r="N124" s="125">
        <v>4115.4399999999996</v>
      </c>
      <c r="AJ124" s="103"/>
      <c r="AK124" s="109"/>
      <c r="AM124" s="95" t="s">
        <v>150</v>
      </c>
      <c r="AO124" s="109"/>
    </row>
    <row r="125" spans="1:41" s="159" customFormat="1" ht="23.25" x14ac:dyDescent="0.25">
      <c r="A125" s="256"/>
      <c r="B125" s="254" t="s">
        <v>151</v>
      </c>
      <c r="C125" s="335" t="s">
        <v>152</v>
      </c>
      <c r="D125" s="335"/>
      <c r="E125" s="335"/>
      <c r="F125" s="255" t="s">
        <v>153</v>
      </c>
      <c r="G125" s="120">
        <v>96</v>
      </c>
      <c r="H125" s="110"/>
      <c r="I125" s="120">
        <v>96</v>
      </c>
      <c r="J125" s="116"/>
      <c r="K125" s="110"/>
      <c r="L125" s="111">
        <v>92.35</v>
      </c>
      <c r="M125" s="110"/>
      <c r="N125" s="125">
        <v>3950.82</v>
      </c>
      <c r="AJ125" s="103"/>
      <c r="AK125" s="109"/>
      <c r="AM125" s="95" t="s">
        <v>152</v>
      </c>
      <c r="AO125" s="109"/>
    </row>
    <row r="126" spans="1:41" s="159" customFormat="1" ht="23.25" x14ac:dyDescent="0.25">
      <c r="A126" s="256"/>
      <c r="B126" s="254" t="s">
        <v>154</v>
      </c>
      <c r="C126" s="335" t="s">
        <v>155</v>
      </c>
      <c r="D126" s="335"/>
      <c r="E126" s="335"/>
      <c r="F126" s="255" t="s">
        <v>153</v>
      </c>
      <c r="G126" s="120">
        <v>53</v>
      </c>
      <c r="H126" s="110"/>
      <c r="I126" s="120">
        <v>53</v>
      </c>
      <c r="J126" s="116"/>
      <c r="K126" s="110"/>
      <c r="L126" s="111">
        <v>50.99</v>
      </c>
      <c r="M126" s="110"/>
      <c r="N126" s="125">
        <v>2181.1799999999998</v>
      </c>
      <c r="AJ126" s="103"/>
      <c r="AK126" s="109"/>
      <c r="AM126" s="95" t="s">
        <v>155</v>
      </c>
      <c r="AO126" s="109"/>
    </row>
    <row r="127" spans="1:41" s="159" customFormat="1" ht="15" x14ac:dyDescent="0.25">
      <c r="A127" s="121"/>
      <c r="B127" s="259"/>
      <c r="C127" s="336" t="s">
        <v>156</v>
      </c>
      <c r="D127" s="336"/>
      <c r="E127" s="336"/>
      <c r="F127" s="252"/>
      <c r="G127" s="105"/>
      <c r="H127" s="105"/>
      <c r="I127" s="105"/>
      <c r="J127" s="107"/>
      <c r="K127" s="105"/>
      <c r="L127" s="122">
        <v>302.79000000000002</v>
      </c>
      <c r="M127" s="118"/>
      <c r="N127" s="126">
        <v>10778.11</v>
      </c>
      <c r="AJ127" s="103"/>
      <c r="AK127" s="109"/>
      <c r="AO127" s="109" t="s">
        <v>156</v>
      </c>
    </row>
    <row r="128" spans="1:41" s="159" customFormat="1" ht="15" x14ac:dyDescent="0.25">
      <c r="A128" s="104" t="s">
        <v>184</v>
      </c>
      <c r="B128" s="251" t="s">
        <v>185</v>
      </c>
      <c r="C128" s="336" t="s">
        <v>186</v>
      </c>
      <c r="D128" s="336"/>
      <c r="E128" s="336"/>
      <c r="F128" s="252" t="s">
        <v>187</v>
      </c>
      <c r="G128" s="105"/>
      <c r="H128" s="105"/>
      <c r="I128" s="129">
        <v>0.02</v>
      </c>
      <c r="J128" s="107"/>
      <c r="K128" s="105"/>
      <c r="L128" s="107"/>
      <c r="M128" s="105"/>
      <c r="N128" s="108"/>
      <c r="AJ128" s="103"/>
      <c r="AK128" s="109" t="s">
        <v>186</v>
      </c>
      <c r="AO128" s="109"/>
    </row>
    <row r="129" spans="1:42" s="159" customFormat="1" ht="15" x14ac:dyDescent="0.25">
      <c r="A129" s="127"/>
      <c r="B129" s="254" t="s">
        <v>168</v>
      </c>
      <c r="C129" s="333" t="s">
        <v>188</v>
      </c>
      <c r="D129" s="333"/>
      <c r="E129" s="333"/>
      <c r="F129" s="333"/>
      <c r="G129" s="333"/>
      <c r="H129" s="333"/>
      <c r="I129" s="333"/>
      <c r="J129" s="333"/>
      <c r="K129" s="333"/>
      <c r="L129" s="333"/>
      <c r="M129" s="333"/>
      <c r="N129" s="342"/>
      <c r="AJ129" s="103"/>
      <c r="AK129" s="109"/>
      <c r="AO129" s="109"/>
      <c r="AP129" s="95" t="s">
        <v>188</v>
      </c>
    </row>
    <row r="130" spans="1:42" s="159" customFormat="1" ht="15" x14ac:dyDescent="0.25">
      <c r="A130" s="253"/>
      <c r="B130" s="254" t="s">
        <v>138</v>
      </c>
      <c r="C130" s="335" t="s">
        <v>142</v>
      </c>
      <c r="D130" s="335"/>
      <c r="E130" s="335"/>
      <c r="F130" s="255"/>
      <c r="G130" s="110"/>
      <c r="H130" s="110"/>
      <c r="I130" s="110"/>
      <c r="J130" s="111">
        <v>396.34</v>
      </c>
      <c r="K130" s="112">
        <v>1.05</v>
      </c>
      <c r="L130" s="111">
        <v>8.32</v>
      </c>
      <c r="M130" s="112">
        <v>42.78</v>
      </c>
      <c r="N130" s="113">
        <v>355.93</v>
      </c>
      <c r="AJ130" s="103"/>
      <c r="AK130" s="109"/>
      <c r="AL130" s="95" t="s">
        <v>142</v>
      </c>
      <c r="AO130" s="109"/>
    </row>
    <row r="131" spans="1:42" s="159" customFormat="1" ht="15" x14ac:dyDescent="0.25">
      <c r="A131" s="253"/>
      <c r="B131" s="254" t="s">
        <v>296</v>
      </c>
      <c r="C131" s="335" t="s">
        <v>143</v>
      </c>
      <c r="D131" s="335"/>
      <c r="E131" s="335"/>
      <c r="F131" s="255"/>
      <c r="G131" s="110"/>
      <c r="H131" s="110"/>
      <c r="I131" s="110"/>
      <c r="J131" s="111">
        <v>19.41</v>
      </c>
      <c r="K131" s="110"/>
      <c r="L131" s="111">
        <v>0.39</v>
      </c>
      <c r="M131" s="112">
        <v>14.05</v>
      </c>
      <c r="N131" s="113">
        <v>5.48</v>
      </c>
      <c r="AJ131" s="103"/>
      <c r="AK131" s="109"/>
      <c r="AL131" s="95" t="s">
        <v>143</v>
      </c>
      <c r="AO131" s="109"/>
    </row>
    <row r="132" spans="1:42" s="159" customFormat="1" ht="15" x14ac:dyDescent="0.25">
      <c r="A132" s="253"/>
      <c r="B132" s="254" t="s">
        <v>157</v>
      </c>
      <c r="C132" s="335" t="s">
        <v>144</v>
      </c>
      <c r="D132" s="335"/>
      <c r="E132" s="335"/>
      <c r="F132" s="255"/>
      <c r="G132" s="110"/>
      <c r="H132" s="110"/>
      <c r="I132" s="110"/>
      <c r="J132" s="111">
        <v>2.5099999999999998</v>
      </c>
      <c r="K132" s="110"/>
      <c r="L132" s="111">
        <v>0.05</v>
      </c>
      <c r="M132" s="112">
        <v>42.78</v>
      </c>
      <c r="N132" s="113">
        <v>2.14</v>
      </c>
      <c r="AJ132" s="103"/>
      <c r="AK132" s="109"/>
      <c r="AL132" s="95" t="s">
        <v>144</v>
      </c>
      <c r="AO132" s="109"/>
    </row>
    <row r="133" spans="1:42" s="159" customFormat="1" ht="15" x14ac:dyDescent="0.25">
      <c r="A133" s="253"/>
      <c r="B133" s="254" t="s">
        <v>165</v>
      </c>
      <c r="C133" s="335" t="s">
        <v>145</v>
      </c>
      <c r="D133" s="335"/>
      <c r="E133" s="335"/>
      <c r="F133" s="255"/>
      <c r="G133" s="110"/>
      <c r="H133" s="110"/>
      <c r="I133" s="110"/>
      <c r="J133" s="111">
        <v>402.81</v>
      </c>
      <c r="K133" s="110"/>
      <c r="L133" s="111">
        <v>8.06</v>
      </c>
      <c r="M133" s="112">
        <v>8.39</v>
      </c>
      <c r="N133" s="113">
        <v>67.62</v>
      </c>
      <c r="AJ133" s="103"/>
      <c r="AK133" s="109"/>
      <c r="AL133" s="95" t="s">
        <v>145</v>
      </c>
      <c r="AO133" s="109"/>
    </row>
    <row r="134" spans="1:42" s="159" customFormat="1" ht="15" x14ac:dyDescent="0.25">
      <c r="A134" s="256"/>
      <c r="B134" s="254"/>
      <c r="C134" s="335" t="s">
        <v>146</v>
      </c>
      <c r="D134" s="335"/>
      <c r="E134" s="335"/>
      <c r="F134" s="255" t="s">
        <v>147</v>
      </c>
      <c r="G134" s="114">
        <v>41.2</v>
      </c>
      <c r="H134" s="112">
        <v>1.05</v>
      </c>
      <c r="I134" s="130">
        <v>0.86519999999999997</v>
      </c>
      <c r="J134" s="116"/>
      <c r="K134" s="110"/>
      <c r="L134" s="116"/>
      <c r="M134" s="110"/>
      <c r="N134" s="115"/>
      <c r="AJ134" s="103"/>
      <c r="AK134" s="109"/>
      <c r="AM134" s="95" t="s">
        <v>146</v>
      </c>
      <c r="AO134" s="109"/>
    </row>
    <row r="135" spans="1:42" s="159" customFormat="1" ht="15" x14ac:dyDescent="0.25">
      <c r="A135" s="256"/>
      <c r="B135" s="254"/>
      <c r="C135" s="335" t="s">
        <v>148</v>
      </c>
      <c r="D135" s="335"/>
      <c r="E135" s="335"/>
      <c r="F135" s="255" t="s">
        <v>147</v>
      </c>
      <c r="G135" s="114">
        <v>0.2</v>
      </c>
      <c r="H135" s="110"/>
      <c r="I135" s="128">
        <v>4.0000000000000001E-3</v>
      </c>
      <c r="J135" s="116"/>
      <c r="K135" s="110"/>
      <c r="L135" s="116"/>
      <c r="M135" s="110"/>
      <c r="N135" s="115"/>
      <c r="AJ135" s="103"/>
      <c r="AK135" s="109"/>
      <c r="AM135" s="95" t="s">
        <v>148</v>
      </c>
      <c r="AO135" s="109"/>
    </row>
    <row r="136" spans="1:42" s="159" customFormat="1" ht="15" x14ac:dyDescent="0.25">
      <c r="A136" s="153"/>
      <c r="B136" s="254"/>
      <c r="C136" s="341" t="s">
        <v>149</v>
      </c>
      <c r="D136" s="341"/>
      <c r="E136" s="341"/>
      <c r="F136" s="257"/>
      <c r="G136" s="118"/>
      <c r="H136" s="118"/>
      <c r="I136" s="118"/>
      <c r="J136" s="119">
        <v>818.56</v>
      </c>
      <c r="K136" s="118"/>
      <c r="L136" s="119">
        <v>16.77</v>
      </c>
      <c r="M136" s="118"/>
      <c r="N136" s="258">
        <v>429.03</v>
      </c>
      <c r="AJ136" s="103"/>
      <c r="AK136" s="109"/>
      <c r="AN136" s="95" t="s">
        <v>149</v>
      </c>
      <c r="AO136" s="109"/>
    </row>
    <row r="137" spans="1:42" s="159" customFormat="1" ht="15" x14ac:dyDescent="0.25">
      <c r="A137" s="256"/>
      <c r="B137" s="254"/>
      <c r="C137" s="335" t="s">
        <v>150</v>
      </c>
      <c r="D137" s="335"/>
      <c r="E137" s="335"/>
      <c r="F137" s="255"/>
      <c r="G137" s="110"/>
      <c r="H137" s="110"/>
      <c r="I137" s="110"/>
      <c r="J137" s="116"/>
      <c r="K137" s="110"/>
      <c r="L137" s="111">
        <v>8.3699999999999992</v>
      </c>
      <c r="M137" s="110"/>
      <c r="N137" s="113">
        <v>358.07</v>
      </c>
      <c r="AJ137" s="103"/>
      <c r="AK137" s="109"/>
      <c r="AM137" s="95" t="s">
        <v>150</v>
      </c>
      <c r="AO137" s="109"/>
    </row>
    <row r="138" spans="1:42" s="159" customFormat="1" ht="23.25" x14ac:dyDescent="0.25">
      <c r="A138" s="256"/>
      <c r="B138" s="254" t="s">
        <v>170</v>
      </c>
      <c r="C138" s="335" t="s">
        <v>171</v>
      </c>
      <c r="D138" s="335"/>
      <c r="E138" s="335"/>
      <c r="F138" s="255" t="s">
        <v>153</v>
      </c>
      <c r="G138" s="120">
        <v>98</v>
      </c>
      <c r="H138" s="110"/>
      <c r="I138" s="120">
        <v>98</v>
      </c>
      <c r="J138" s="116"/>
      <c r="K138" s="110"/>
      <c r="L138" s="111">
        <v>8.1999999999999993</v>
      </c>
      <c r="M138" s="110"/>
      <c r="N138" s="113">
        <v>350.91</v>
      </c>
      <c r="AJ138" s="103"/>
      <c r="AK138" s="109"/>
      <c r="AM138" s="95" t="s">
        <v>171</v>
      </c>
      <c r="AO138" s="109"/>
    </row>
    <row r="139" spans="1:42" s="159" customFormat="1" ht="23.25" x14ac:dyDescent="0.25">
      <c r="A139" s="256"/>
      <c r="B139" s="254" t="s">
        <v>172</v>
      </c>
      <c r="C139" s="335" t="s">
        <v>173</v>
      </c>
      <c r="D139" s="335"/>
      <c r="E139" s="335"/>
      <c r="F139" s="255" t="s">
        <v>153</v>
      </c>
      <c r="G139" s="120">
        <v>51</v>
      </c>
      <c r="H139" s="110"/>
      <c r="I139" s="120">
        <v>51</v>
      </c>
      <c r="J139" s="116"/>
      <c r="K139" s="110"/>
      <c r="L139" s="111">
        <v>4.2699999999999996</v>
      </c>
      <c r="M139" s="110"/>
      <c r="N139" s="113">
        <v>182.62</v>
      </c>
      <c r="AJ139" s="103"/>
      <c r="AK139" s="109"/>
      <c r="AM139" s="95" t="s">
        <v>173</v>
      </c>
      <c r="AO139" s="109"/>
    </row>
    <row r="140" spans="1:42" s="159" customFormat="1" ht="15" x14ac:dyDescent="0.25">
      <c r="A140" s="121"/>
      <c r="B140" s="259"/>
      <c r="C140" s="336" t="s">
        <v>156</v>
      </c>
      <c r="D140" s="336"/>
      <c r="E140" s="336"/>
      <c r="F140" s="252"/>
      <c r="G140" s="105"/>
      <c r="H140" s="105"/>
      <c r="I140" s="105"/>
      <c r="J140" s="107"/>
      <c r="K140" s="105"/>
      <c r="L140" s="122">
        <v>29.24</v>
      </c>
      <c r="M140" s="118"/>
      <c r="N140" s="123">
        <v>962.56</v>
      </c>
      <c r="AJ140" s="103"/>
      <c r="AK140" s="109"/>
      <c r="AO140" s="109" t="s">
        <v>156</v>
      </c>
    </row>
    <row r="141" spans="1:42" s="159" customFormat="1" ht="15" x14ac:dyDescent="0.25">
      <c r="A141" s="104" t="s">
        <v>189</v>
      </c>
      <c r="B141" s="251" t="s">
        <v>190</v>
      </c>
      <c r="C141" s="336" t="s">
        <v>191</v>
      </c>
      <c r="D141" s="336"/>
      <c r="E141" s="336"/>
      <c r="F141" s="252" t="s">
        <v>160</v>
      </c>
      <c r="G141" s="105"/>
      <c r="H141" s="105"/>
      <c r="I141" s="129">
        <v>-2.04</v>
      </c>
      <c r="J141" s="122">
        <v>3.5</v>
      </c>
      <c r="K141" s="105"/>
      <c r="L141" s="122">
        <v>-7.14</v>
      </c>
      <c r="M141" s="129">
        <v>8.39</v>
      </c>
      <c r="N141" s="123">
        <v>-59.9</v>
      </c>
      <c r="AJ141" s="103"/>
      <c r="AK141" s="109" t="s">
        <v>191</v>
      </c>
      <c r="AO141" s="109"/>
    </row>
    <row r="142" spans="1:42" s="159" customFormat="1" ht="15" x14ac:dyDescent="0.25">
      <c r="A142" s="121"/>
      <c r="B142" s="259"/>
      <c r="C142" s="336" t="s">
        <v>156</v>
      </c>
      <c r="D142" s="336"/>
      <c r="E142" s="336"/>
      <c r="F142" s="252"/>
      <c r="G142" s="105"/>
      <c r="H142" s="105"/>
      <c r="I142" s="105"/>
      <c r="J142" s="107"/>
      <c r="K142" s="105"/>
      <c r="L142" s="122">
        <v>-7.14</v>
      </c>
      <c r="M142" s="118"/>
      <c r="N142" s="123">
        <v>-59.9</v>
      </c>
      <c r="AJ142" s="103"/>
      <c r="AK142" s="109"/>
      <c r="AO142" s="109" t="s">
        <v>156</v>
      </c>
    </row>
    <row r="143" spans="1:42" s="159" customFormat="1" ht="45.75" x14ac:dyDescent="0.25">
      <c r="A143" s="104" t="s">
        <v>192</v>
      </c>
      <c r="B143" s="251" t="s">
        <v>193</v>
      </c>
      <c r="C143" s="336" t="s">
        <v>194</v>
      </c>
      <c r="D143" s="336"/>
      <c r="E143" s="336"/>
      <c r="F143" s="252" t="s">
        <v>195</v>
      </c>
      <c r="G143" s="105"/>
      <c r="H143" s="105"/>
      <c r="I143" s="129">
        <v>0.01</v>
      </c>
      <c r="J143" s="107"/>
      <c r="K143" s="105"/>
      <c r="L143" s="107"/>
      <c r="M143" s="105"/>
      <c r="N143" s="108"/>
      <c r="AJ143" s="103"/>
      <c r="AK143" s="109" t="s">
        <v>194</v>
      </c>
      <c r="AO143" s="109"/>
    </row>
    <row r="144" spans="1:42" s="159" customFormat="1" ht="15" x14ac:dyDescent="0.25">
      <c r="A144" s="127"/>
      <c r="B144" s="254" t="s">
        <v>168</v>
      </c>
      <c r="C144" s="333" t="s">
        <v>188</v>
      </c>
      <c r="D144" s="333"/>
      <c r="E144" s="333"/>
      <c r="F144" s="333"/>
      <c r="G144" s="333"/>
      <c r="H144" s="333"/>
      <c r="I144" s="333"/>
      <c r="J144" s="333"/>
      <c r="K144" s="333"/>
      <c r="L144" s="333"/>
      <c r="M144" s="333"/>
      <c r="N144" s="342"/>
      <c r="AJ144" s="103"/>
      <c r="AK144" s="109"/>
      <c r="AO144" s="109"/>
      <c r="AP144" s="95" t="s">
        <v>188</v>
      </c>
    </row>
    <row r="145" spans="1:42" s="159" customFormat="1" ht="15" x14ac:dyDescent="0.25">
      <c r="A145" s="253"/>
      <c r="B145" s="254" t="s">
        <v>138</v>
      </c>
      <c r="C145" s="335" t="s">
        <v>142</v>
      </c>
      <c r="D145" s="335"/>
      <c r="E145" s="335"/>
      <c r="F145" s="255"/>
      <c r="G145" s="110"/>
      <c r="H145" s="110"/>
      <c r="I145" s="110"/>
      <c r="J145" s="111">
        <v>302.3</v>
      </c>
      <c r="K145" s="112">
        <v>1.05</v>
      </c>
      <c r="L145" s="111">
        <v>3.17</v>
      </c>
      <c r="M145" s="112">
        <v>42.78</v>
      </c>
      <c r="N145" s="113">
        <v>135.61000000000001</v>
      </c>
      <c r="AJ145" s="103"/>
      <c r="AK145" s="109"/>
      <c r="AL145" s="95" t="s">
        <v>142</v>
      </c>
      <c r="AO145" s="109"/>
    </row>
    <row r="146" spans="1:42" s="159" customFormat="1" ht="15" x14ac:dyDescent="0.25">
      <c r="A146" s="253"/>
      <c r="B146" s="254" t="s">
        <v>296</v>
      </c>
      <c r="C146" s="335" t="s">
        <v>143</v>
      </c>
      <c r="D146" s="335"/>
      <c r="E146" s="335"/>
      <c r="F146" s="255"/>
      <c r="G146" s="110"/>
      <c r="H146" s="110"/>
      <c r="I146" s="110"/>
      <c r="J146" s="111">
        <v>5.43</v>
      </c>
      <c r="K146" s="110"/>
      <c r="L146" s="111">
        <v>0.05</v>
      </c>
      <c r="M146" s="112">
        <v>14.05</v>
      </c>
      <c r="N146" s="113">
        <v>0.7</v>
      </c>
      <c r="AJ146" s="103"/>
      <c r="AK146" s="109"/>
      <c r="AL146" s="95" t="s">
        <v>143</v>
      </c>
      <c r="AO146" s="109"/>
    </row>
    <row r="147" spans="1:42" s="159" customFormat="1" ht="15" x14ac:dyDescent="0.25">
      <c r="A147" s="253"/>
      <c r="B147" s="254" t="s">
        <v>157</v>
      </c>
      <c r="C147" s="335" t="s">
        <v>144</v>
      </c>
      <c r="D147" s="335"/>
      <c r="E147" s="335"/>
      <c r="F147" s="255"/>
      <c r="G147" s="110"/>
      <c r="H147" s="110"/>
      <c r="I147" s="110"/>
      <c r="J147" s="111">
        <v>0.76</v>
      </c>
      <c r="K147" s="110"/>
      <c r="L147" s="111">
        <v>0.01</v>
      </c>
      <c r="M147" s="112">
        <v>42.78</v>
      </c>
      <c r="N147" s="113">
        <v>0.43</v>
      </c>
      <c r="AJ147" s="103"/>
      <c r="AK147" s="109"/>
      <c r="AL147" s="95" t="s">
        <v>144</v>
      </c>
      <c r="AO147" s="109"/>
    </row>
    <row r="148" spans="1:42" s="159" customFormat="1" ht="15" x14ac:dyDescent="0.25">
      <c r="A148" s="253"/>
      <c r="B148" s="254" t="s">
        <v>165</v>
      </c>
      <c r="C148" s="335" t="s">
        <v>145</v>
      </c>
      <c r="D148" s="335"/>
      <c r="E148" s="335"/>
      <c r="F148" s="255"/>
      <c r="G148" s="110"/>
      <c r="H148" s="110"/>
      <c r="I148" s="110"/>
      <c r="J148" s="111">
        <v>185.57</v>
      </c>
      <c r="K148" s="110"/>
      <c r="L148" s="111">
        <v>1.86</v>
      </c>
      <c r="M148" s="112">
        <v>8.39</v>
      </c>
      <c r="N148" s="113">
        <v>15.61</v>
      </c>
      <c r="AJ148" s="103"/>
      <c r="AK148" s="109"/>
      <c r="AL148" s="95" t="s">
        <v>145</v>
      </c>
      <c r="AO148" s="109"/>
    </row>
    <row r="149" spans="1:42" s="159" customFormat="1" ht="15" x14ac:dyDescent="0.25">
      <c r="A149" s="256"/>
      <c r="B149" s="254"/>
      <c r="C149" s="335" t="s">
        <v>146</v>
      </c>
      <c r="D149" s="335"/>
      <c r="E149" s="335"/>
      <c r="F149" s="255" t="s">
        <v>147</v>
      </c>
      <c r="G149" s="112">
        <v>32.159999999999997</v>
      </c>
      <c r="H149" s="112">
        <v>1.05</v>
      </c>
      <c r="I149" s="131">
        <v>0.33767999999999998</v>
      </c>
      <c r="J149" s="116"/>
      <c r="K149" s="110"/>
      <c r="L149" s="116"/>
      <c r="M149" s="110"/>
      <c r="N149" s="115"/>
      <c r="AJ149" s="103"/>
      <c r="AK149" s="109"/>
      <c r="AM149" s="95" t="s">
        <v>146</v>
      </c>
      <c r="AO149" s="109"/>
    </row>
    <row r="150" spans="1:42" s="159" customFormat="1" ht="15" x14ac:dyDescent="0.25">
      <c r="A150" s="256"/>
      <c r="B150" s="254"/>
      <c r="C150" s="335" t="s">
        <v>148</v>
      </c>
      <c r="D150" s="335"/>
      <c r="E150" s="335"/>
      <c r="F150" s="255" t="s">
        <v>147</v>
      </c>
      <c r="G150" s="112">
        <v>0.06</v>
      </c>
      <c r="H150" s="110"/>
      <c r="I150" s="130">
        <v>5.9999999999999995E-4</v>
      </c>
      <c r="J150" s="116"/>
      <c r="K150" s="110"/>
      <c r="L150" s="116"/>
      <c r="M150" s="110"/>
      <c r="N150" s="115"/>
      <c r="AJ150" s="103"/>
      <c r="AK150" s="109"/>
      <c r="AM150" s="95" t="s">
        <v>148</v>
      </c>
      <c r="AO150" s="109"/>
    </row>
    <row r="151" spans="1:42" s="159" customFormat="1" ht="15" x14ac:dyDescent="0.25">
      <c r="A151" s="153"/>
      <c r="B151" s="254"/>
      <c r="C151" s="341" t="s">
        <v>149</v>
      </c>
      <c r="D151" s="341"/>
      <c r="E151" s="341"/>
      <c r="F151" s="257"/>
      <c r="G151" s="118"/>
      <c r="H151" s="118"/>
      <c r="I151" s="118"/>
      <c r="J151" s="119">
        <v>493.3</v>
      </c>
      <c r="K151" s="118"/>
      <c r="L151" s="119">
        <v>5.08</v>
      </c>
      <c r="M151" s="118"/>
      <c r="N151" s="258">
        <v>151.91999999999999</v>
      </c>
      <c r="AJ151" s="103"/>
      <c r="AK151" s="109"/>
      <c r="AN151" s="95" t="s">
        <v>149</v>
      </c>
      <c r="AO151" s="109"/>
    </row>
    <row r="152" spans="1:42" s="159" customFormat="1" ht="15" x14ac:dyDescent="0.25">
      <c r="A152" s="256"/>
      <c r="B152" s="254"/>
      <c r="C152" s="335" t="s">
        <v>150</v>
      </c>
      <c r="D152" s="335"/>
      <c r="E152" s="335"/>
      <c r="F152" s="255"/>
      <c r="G152" s="110"/>
      <c r="H152" s="110"/>
      <c r="I152" s="110"/>
      <c r="J152" s="116"/>
      <c r="K152" s="110"/>
      <c r="L152" s="111">
        <v>3.18</v>
      </c>
      <c r="M152" s="110"/>
      <c r="N152" s="113">
        <v>136.04</v>
      </c>
      <c r="AJ152" s="103"/>
      <c r="AK152" s="109"/>
      <c r="AM152" s="95" t="s">
        <v>150</v>
      </c>
      <c r="AO152" s="109"/>
    </row>
    <row r="153" spans="1:42" s="159" customFormat="1" ht="23.25" x14ac:dyDescent="0.25">
      <c r="A153" s="256"/>
      <c r="B153" s="254" t="s">
        <v>170</v>
      </c>
      <c r="C153" s="335" t="s">
        <v>171</v>
      </c>
      <c r="D153" s="335"/>
      <c r="E153" s="335"/>
      <c r="F153" s="255" t="s">
        <v>153</v>
      </c>
      <c r="G153" s="120">
        <v>98</v>
      </c>
      <c r="H153" s="110"/>
      <c r="I153" s="120">
        <v>98</v>
      </c>
      <c r="J153" s="116"/>
      <c r="K153" s="110"/>
      <c r="L153" s="111">
        <v>3.12</v>
      </c>
      <c r="M153" s="110"/>
      <c r="N153" s="113">
        <v>133.32</v>
      </c>
      <c r="AJ153" s="103"/>
      <c r="AK153" s="109"/>
      <c r="AM153" s="95" t="s">
        <v>171</v>
      </c>
      <c r="AO153" s="109"/>
    </row>
    <row r="154" spans="1:42" s="159" customFormat="1" ht="23.25" x14ac:dyDescent="0.25">
      <c r="A154" s="256"/>
      <c r="B154" s="254" t="s">
        <v>172</v>
      </c>
      <c r="C154" s="335" t="s">
        <v>173</v>
      </c>
      <c r="D154" s="335"/>
      <c r="E154" s="335"/>
      <c r="F154" s="255" t="s">
        <v>153</v>
      </c>
      <c r="G154" s="120">
        <v>51</v>
      </c>
      <c r="H154" s="110"/>
      <c r="I154" s="120">
        <v>51</v>
      </c>
      <c r="J154" s="116"/>
      <c r="K154" s="110"/>
      <c r="L154" s="111">
        <v>1.62</v>
      </c>
      <c r="M154" s="110"/>
      <c r="N154" s="113">
        <v>69.38</v>
      </c>
      <c r="AJ154" s="103"/>
      <c r="AK154" s="109"/>
      <c r="AM154" s="95" t="s">
        <v>173</v>
      </c>
      <c r="AO154" s="109"/>
    </row>
    <row r="155" spans="1:42" s="159" customFormat="1" ht="15" x14ac:dyDescent="0.25">
      <c r="A155" s="121"/>
      <c r="B155" s="259"/>
      <c r="C155" s="336" t="s">
        <v>156</v>
      </c>
      <c r="D155" s="336"/>
      <c r="E155" s="336"/>
      <c r="F155" s="252"/>
      <c r="G155" s="105"/>
      <c r="H155" s="105"/>
      <c r="I155" s="105"/>
      <c r="J155" s="107"/>
      <c r="K155" s="105"/>
      <c r="L155" s="122">
        <v>9.82</v>
      </c>
      <c r="M155" s="118"/>
      <c r="N155" s="123">
        <v>354.62</v>
      </c>
      <c r="AJ155" s="103"/>
      <c r="AK155" s="109"/>
      <c r="AO155" s="109" t="s">
        <v>156</v>
      </c>
    </row>
    <row r="156" spans="1:42" s="159" customFormat="1" ht="34.5" x14ac:dyDescent="0.25">
      <c r="A156" s="104" t="s">
        <v>196</v>
      </c>
      <c r="B156" s="251" t="s">
        <v>197</v>
      </c>
      <c r="C156" s="336" t="s">
        <v>198</v>
      </c>
      <c r="D156" s="336"/>
      <c r="E156" s="336"/>
      <c r="F156" s="252" t="s">
        <v>160</v>
      </c>
      <c r="G156" s="105"/>
      <c r="H156" s="105"/>
      <c r="I156" s="124">
        <v>1</v>
      </c>
      <c r="J156" s="107"/>
      <c r="K156" s="105"/>
      <c r="L156" s="107"/>
      <c r="M156" s="105"/>
      <c r="N156" s="108"/>
      <c r="AJ156" s="103"/>
      <c r="AK156" s="109" t="s">
        <v>198</v>
      </c>
      <c r="AO156" s="109"/>
    </row>
    <row r="157" spans="1:42" s="159" customFormat="1" ht="15" x14ac:dyDescent="0.25">
      <c r="A157" s="127"/>
      <c r="B157" s="254" t="s">
        <v>168</v>
      </c>
      <c r="C157" s="333" t="s">
        <v>188</v>
      </c>
      <c r="D157" s="333"/>
      <c r="E157" s="333"/>
      <c r="F157" s="333"/>
      <c r="G157" s="333"/>
      <c r="H157" s="333"/>
      <c r="I157" s="333"/>
      <c r="J157" s="333"/>
      <c r="K157" s="333"/>
      <c r="L157" s="333"/>
      <c r="M157" s="333"/>
      <c r="N157" s="342"/>
      <c r="AJ157" s="103"/>
      <c r="AK157" s="109"/>
      <c r="AO157" s="109"/>
      <c r="AP157" s="95" t="s">
        <v>188</v>
      </c>
    </row>
    <row r="158" spans="1:42" s="159" customFormat="1" ht="15" x14ac:dyDescent="0.25">
      <c r="A158" s="253"/>
      <c r="B158" s="254" t="s">
        <v>138</v>
      </c>
      <c r="C158" s="335" t="s">
        <v>142</v>
      </c>
      <c r="D158" s="335"/>
      <c r="E158" s="335"/>
      <c r="F158" s="255"/>
      <c r="G158" s="110"/>
      <c r="H158" s="110"/>
      <c r="I158" s="110"/>
      <c r="J158" s="111">
        <v>12.74</v>
      </c>
      <c r="K158" s="112">
        <v>1.05</v>
      </c>
      <c r="L158" s="111">
        <v>13.38</v>
      </c>
      <c r="M158" s="112">
        <v>42.78</v>
      </c>
      <c r="N158" s="113">
        <v>572.4</v>
      </c>
      <c r="AJ158" s="103"/>
      <c r="AK158" s="109"/>
      <c r="AL158" s="95" t="s">
        <v>142</v>
      </c>
      <c r="AO158" s="109"/>
    </row>
    <row r="159" spans="1:42" s="159" customFormat="1" ht="15" x14ac:dyDescent="0.25">
      <c r="A159" s="253"/>
      <c r="B159" s="254" t="s">
        <v>296</v>
      </c>
      <c r="C159" s="335" t="s">
        <v>143</v>
      </c>
      <c r="D159" s="335"/>
      <c r="E159" s="335"/>
      <c r="F159" s="255"/>
      <c r="G159" s="110"/>
      <c r="H159" s="110"/>
      <c r="I159" s="110"/>
      <c r="J159" s="111">
        <v>0.87</v>
      </c>
      <c r="K159" s="110"/>
      <c r="L159" s="111">
        <v>0.87</v>
      </c>
      <c r="M159" s="112">
        <v>14.05</v>
      </c>
      <c r="N159" s="113">
        <v>12.22</v>
      </c>
      <c r="AJ159" s="103"/>
      <c r="AK159" s="109"/>
      <c r="AL159" s="95" t="s">
        <v>143</v>
      </c>
      <c r="AO159" s="109"/>
    </row>
    <row r="160" spans="1:42" s="159" customFormat="1" ht="15" x14ac:dyDescent="0.25">
      <c r="A160" s="253"/>
      <c r="B160" s="254" t="s">
        <v>165</v>
      </c>
      <c r="C160" s="335" t="s">
        <v>145</v>
      </c>
      <c r="D160" s="335"/>
      <c r="E160" s="335"/>
      <c r="F160" s="255"/>
      <c r="G160" s="110"/>
      <c r="H160" s="110"/>
      <c r="I160" s="110"/>
      <c r="J160" s="111">
        <v>20.04</v>
      </c>
      <c r="K160" s="110"/>
      <c r="L160" s="111">
        <v>20.04</v>
      </c>
      <c r="M160" s="112">
        <v>8.39</v>
      </c>
      <c r="N160" s="113">
        <v>168.14</v>
      </c>
      <c r="AJ160" s="103"/>
      <c r="AK160" s="109"/>
      <c r="AL160" s="95" t="s">
        <v>145</v>
      </c>
      <c r="AO160" s="109"/>
    </row>
    <row r="161" spans="1:42" s="159" customFormat="1" ht="15" x14ac:dyDescent="0.25">
      <c r="A161" s="256"/>
      <c r="B161" s="254"/>
      <c r="C161" s="335" t="s">
        <v>146</v>
      </c>
      <c r="D161" s="335"/>
      <c r="E161" s="335"/>
      <c r="F161" s="255" t="s">
        <v>147</v>
      </c>
      <c r="G161" s="112">
        <v>1.34</v>
      </c>
      <c r="H161" s="112">
        <v>1.05</v>
      </c>
      <c r="I161" s="128">
        <v>1.407</v>
      </c>
      <c r="J161" s="116"/>
      <c r="K161" s="110"/>
      <c r="L161" s="116"/>
      <c r="M161" s="110"/>
      <c r="N161" s="115"/>
      <c r="AJ161" s="103"/>
      <c r="AK161" s="109"/>
      <c r="AM161" s="95" t="s">
        <v>146</v>
      </c>
      <c r="AO161" s="109"/>
    </row>
    <row r="162" spans="1:42" s="159" customFormat="1" ht="15" x14ac:dyDescent="0.25">
      <c r="A162" s="153"/>
      <c r="B162" s="254"/>
      <c r="C162" s="341" t="s">
        <v>149</v>
      </c>
      <c r="D162" s="341"/>
      <c r="E162" s="341"/>
      <c r="F162" s="257"/>
      <c r="G162" s="118"/>
      <c r="H162" s="118"/>
      <c r="I162" s="118"/>
      <c r="J162" s="119">
        <v>33.65</v>
      </c>
      <c r="K162" s="118"/>
      <c r="L162" s="119">
        <v>34.29</v>
      </c>
      <c r="M162" s="118"/>
      <c r="N162" s="258">
        <v>752.76</v>
      </c>
      <c r="AJ162" s="103"/>
      <c r="AK162" s="109"/>
      <c r="AN162" s="95" t="s">
        <v>149</v>
      </c>
      <c r="AO162" s="109"/>
    </row>
    <row r="163" spans="1:42" s="159" customFormat="1" ht="15" x14ac:dyDescent="0.25">
      <c r="A163" s="256"/>
      <c r="B163" s="254"/>
      <c r="C163" s="335" t="s">
        <v>150</v>
      </c>
      <c r="D163" s="335"/>
      <c r="E163" s="335"/>
      <c r="F163" s="255"/>
      <c r="G163" s="110"/>
      <c r="H163" s="110"/>
      <c r="I163" s="110"/>
      <c r="J163" s="116"/>
      <c r="K163" s="110"/>
      <c r="L163" s="111">
        <v>13.38</v>
      </c>
      <c r="M163" s="110"/>
      <c r="N163" s="113">
        <v>572.4</v>
      </c>
      <c r="AJ163" s="103"/>
      <c r="AK163" s="109"/>
      <c r="AM163" s="95" t="s">
        <v>150</v>
      </c>
      <c r="AO163" s="109"/>
    </row>
    <row r="164" spans="1:42" s="159" customFormat="1" ht="23.25" x14ac:dyDescent="0.25">
      <c r="A164" s="256"/>
      <c r="B164" s="254" t="s">
        <v>170</v>
      </c>
      <c r="C164" s="335" t="s">
        <v>171</v>
      </c>
      <c r="D164" s="335"/>
      <c r="E164" s="335"/>
      <c r="F164" s="255" t="s">
        <v>153</v>
      </c>
      <c r="G164" s="120">
        <v>98</v>
      </c>
      <c r="H164" s="110"/>
      <c r="I164" s="120">
        <v>98</v>
      </c>
      <c r="J164" s="116"/>
      <c r="K164" s="110"/>
      <c r="L164" s="111">
        <v>13.11</v>
      </c>
      <c r="M164" s="110"/>
      <c r="N164" s="113">
        <v>560.95000000000005</v>
      </c>
      <c r="AJ164" s="103"/>
      <c r="AK164" s="109"/>
      <c r="AM164" s="95" t="s">
        <v>171</v>
      </c>
      <c r="AO164" s="109"/>
    </row>
    <row r="165" spans="1:42" s="159" customFormat="1" ht="23.25" x14ac:dyDescent="0.25">
      <c r="A165" s="256"/>
      <c r="B165" s="254" t="s">
        <v>172</v>
      </c>
      <c r="C165" s="335" t="s">
        <v>173</v>
      </c>
      <c r="D165" s="335"/>
      <c r="E165" s="335"/>
      <c r="F165" s="255" t="s">
        <v>153</v>
      </c>
      <c r="G165" s="120">
        <v>51</v>
      </c>
      <c r="H165" s="110"/>
      <c r="I165" s="120">
        <v>51</v>
      </c>
      <c r="J165" s="116"/>
      <c r="K165" s="110"/>
      <c r="L165" s="111">
        <v>6.82</v>
      </c>
      <c r="M165" s="110"/>
      <c r="N165" s="113">
        <v>291.92</v>
      </c>
      <c r="AJ165" s="103"/>
      <c r="AK165" s="109"/>
      <c r="AM165" s="95" t="s">
        <v>173</v>
      </c>
      <c r="AO165" s="109"/>
    </row>
    <row r="166" spans="1:42" s="159" customFormat="1" ht="15" x14ac:dyDescent="0.25">
      <c r="A166" s="121"/>
      <c r="B166" s="259"/>
      <c r="C166" s="336" t="s">
        <v>156</v>
      </c>
      <c r="D166" s="336"/>
      <c r="E166" s="336"/>
      <c r="F166" s="252"/>
      <c r="G166" s="105"/>
      <c r="H166" s="105"/>
      <c r="I166" s="105"/>
      <c r="J166" s="107"/>
      <c r="K166" s="105"/>
      <c r="L166" s="122">
        <v>54.22</v>
      </c>
      <c r="M166" s="118"/>
      <c r="N166" s="126">
        <v>1605.63</v>
      </c>
      <c r="AJ166" s="103"/>
      <c r="AK166" s="109"/>
      <c r="AO166" s="109" t="s">
        <v>156</v>
      </c>
    </row>
    <row r="167" spans="1:42" s="159" customFormat="1" ht="34.5" x14ac:dyDescent="0.25">
      <c r="A167" s="104" t="s">
        <v>199</v>
      </c>
      <c r="B167" s="251" t="s">
        <v>200</v>
      </c>
      <c r="C167" s="336" t="s">
        <v>201</v>
      </c>
      <c r="D167" s="336"/>
      <c r="E167" s="336"/>
      <c r="F167" s="252" t="s">
        <v>187</v>
      </c>
      <c r="G167" s="105"/>
      <c r="H167" s="105"/>
      <c r="I167" s="129">
        <v>0.04</v>
      </c>
      <c r="J167" s="107"/>
      <c r="K167" s="105"/>
      <c r="L167" s="107"/>
      <c r="M167" s="105"/>
      <c r="N167" s="108"/>
      <c r="AJ167" s="103"/>
      <c r="AK167" s="109" t="s">
        <v>201</v>
      </c>
      <c r="AO167" s="109"/>
    </row>
    <row r="168" spans="1:42" s="159" customFormat="1" ht="15" x14ac:dyDescent="0.25">
      <c r="A168" s="127"/>
      <c r="B168" s="254" t="s">
        <v>168</v>
      </c>
      <c r="C168" s="333" t="s">
        <v>188</v>
      </c>
      <c r="D168" s="333"/>
      <c r="E168" s="333"/>
      <c r="F168" s="333"/>
      <c r="G168" s="333"/>
      <c r="H168" s="333"/>
      <c r="I168" s="333"/>
      <c r="J168" s="333"/>
      <c r="K168" s="333"/>
      <c r="L168" s="333"/>
      <c r="M168" s="333"/>
      <c r="N168" s="342"/>
      <c r="AJ168" s="103"/>
      <c r="AK168" s="109"/>
      <c r="AO168" s="109"/>
      <c r="AP168" s="95" t="s">
        <v>188</v>
      </c>
    </row>
    <row r="169" spans="1:42" s="159" customFormat="1" ht="15" x14ac:dyDescent="0.25">
      <c r="A169" s="253"/>
      <c r="B169" s="254" t="s">
        <v>138</v>
      </c>
      <c r="C169" s="335" t="s">
        <v>142</v>
      </c>
      <c r="D169" s="335"/>
      <c r="E169" s="335"/>
      <c r="F169" s="255"/>
      <c r="G169" s="110"/>
      <c r="H169" s="110"/>
      <c r="I169" s="110"/>
      <c r="J169" s="111">
        <v>296.31</v>
      </c>
      <c r="K169" s="112">
        <v>1.05</v>
      </c>
      <c r="L169" s="111">
        <v>12.45</v>
      </c>
      <c r="M169" s="112">
        <v>42.78</v>
      </c>
      <c r="N169" s="113">
        <v>532.61</v>
      </c>
      <c r="AJ169" s="103"/>
      <c r="AK169" s="109"/>
      <c r="AL169" s="95" t="s">
        <v>142</v>
      </c>
      <c r="AO169" s="109"/>
    </row>
    <row r="170" spans="1:42" s="159" customFormat="1" ht="15" x14ac:dyDescent="0.25">
      <c r="A170" s="253"/>
      <c r="B170" s="254" t="s">
        <v>296</v>
      </c>
      <c r="C170" s="335" t="s">
        <v>143</v>
      </c>
      <c r="D170" s="335"/>
      <c r="E170" s="335"/>
      <c r="F170" s="255"/>
      <c r="G170" s="110"/>
      <c r="H170" s="110"/>
      <c r="I170" s="110"/>
      <c r="J170" s="111">
        <v>13.51</v>
      </c>
      <c r="K170" s="110"/>
      <c r="L170" s="111">
        <v>0.54</v>
      </c>
      <c r="M170" s="112">
        <v>14.05</v>
      </c>
      <c r="N170" s="113">
        <v>7.59</v>
      </c>
      <c r="AJ170" s="103"/>
      <c r="AK170" s="109"/>
      <c r="AL170" s="95" t="s">
        <v>143</v>
      </c>
      <c r="AO170" s="109"/>
    </row>
    <row r="171" spans="1:42" s="159" customFormat="1" ht="15" x14ac:dyDescent="0.25">
      <c r="A171" s="253"/>
      <c r="B171" s="254" t="s">
        <v>157</v>
      </c>
      <c r="C171" s="335" t="s">
        <v>144</v>
      </c>
      <c r="D171" s="335"/>
      <c r="E171" s="335"/>
      <c r="F171" s="255"/>
      <c r="G171" s="110"/>
      <c r="H171" s="110"/>
      <c r="I171" s="110"/>
      <c r="J171" s="111">
        <v>0.26</v>
      </c>
      <c r="K171" s="110"/>
      <c r="L171" s="111">
        <v>0.01</v>
      </c>
      <c r="M171" s="112">
        <v>42.78</v>
      </c>
      <c r="N171" s="113">
        <v>0.43</v>
      </c>
      <c r="AJ171" s="103"/>
      <c r="AK171" s="109"/>
      <c r="AL171" s="95" t="s">
        <v>144</v>
      </c>
      <c r="AO171" s="109"/>
    </row>
    <row r="172" spans="1:42" s="159" customFormat="1" ht="15" x14ac:dyDescent="0.25">
      <c r="A172" s="253"/>
      <c r="B172" s="254" t="s">
        <v>165</v>
      </c>
      <c r="C172" s="335" t="s">
        <v>145</v>
      </c>
      <c r="D172" s="335"/>
      <c r="E172" s="335"/>
      <c r="F172" s="255"/>
      <c r="G172" s="110"/>
      <c r="H172" s="110"/>
      <c r="I172" s="110"/>
      <c r="J172" s="111">
        <v>122.24</v>
      </c>
      <c r="K172" s="110"/>
      <c r="L172" s="111">
        <v>4.8899999999999997</v>
      </c>
      <c r="M172" s="112">
        <v>8.39</v>
      </c>
      <c r="N172" s="113">
        <v>41.03</v>
      </c>
      <c r="AJ172" s="103"/>
      <c r="AK172" s="109"/>
      <c r="AL172" s="95" t="s">
        <v>145</v>
      </c>
      <c r="AO172" s="109"/>
    </row>
    <row r="173" spans="1:42" s="159" customFormat="1" ht="15" x14ac:dyDescent="0.25">
      <c r="A173" s="256"/>
      <c r="B173" s="254"/>
      <c r="C173" s="335" t="s">
        <v>146</v>
      </c>
      <c r="D173" s="335"/>
      <c r="E173" s="335"/>
      <c r="F173" s="255" t="s">
        <v>147</v>
      </c>
      <c r="G173" s="112">
        <v>29.87</v>
      </c>
      <c r="H173" s="112">
        <v>1.05</v>
      </c>
      <c r="I173" s="131">
        <v>1.25454</v>
      </c>
      <c r="J173" s="116"/>
      <c r="K173" s="110"/>
      <c r="L173" s="116"/>
      <c r="M173" s="110"/>
      <c r="N173" s="115"/>
      <c r="AJ173" s="103"/>
      <c r="AK173" s="109"/>
      <c r="AM173" s="95" t="s">
        <v>146</v>
      </c>
      <c r="AO173" s="109"/>
    </row>
    <row r="174" spans="1:42" s="159" customFormat="1" ht="15" x14ac:dyDescent="0.25">
      <c r="A174" s="256"/>
      <c r="B174" s="254"/>
      <c r="C174" s="335" t="s">
        <v>148</v>
      </c>
      <c r="D174" s="335"/>
      <c r="E174" s="335"/>
      <c r="F174" s="255" t="s">
        <v>147</v>
      </c>
      <c r="G174" s="112">
        <v>0.02</v>
      </c>
      <c r="H174" s="110"/>
      <c r="I174" s="130">
        <v>8.0000000000000004E-4</v>
      </c>
      <c r="J174" s="116"/>
      <c r="K174" s="110"/>
      <c r="L174" s="116"/>
      <c r="M174" s="110"/>
      <c r="N174" s="115"/>
      <c r="AJ174" s="103"/>
      <c r="AK174" s="109"/>
      <c r="AM174" s="95" t="s">
        <v>148</v>
      </c>
      <c r="AO174" s="109"/>
    </row>
    <row r="175" spans="1:42" s="159" customFormat="1" ht="15" x14ac:dyDescent="0.25">
      <c r="A175" s="153"/>
      <c r="B175" s="254"/>
      <c r="C175" s="341" t="s">
        <v>149</v>
      </c>
      <c r="D175" s="341"/>
      <c r="E175" s="341"/>
      <c r="F175" s="257"/>
      <c r="G175" s="118"/>
      <c r="H175" s="118"/>
      <c r="I175" s="118"/>
      <c r="J175" s="119">
        <v>432.06</v>
      </c>
      <c r="K175" s="118"/>
      <c r="L175" s="119">
        <v>17.88</v>
      </c>
      <c r="M175" s="118"/>
      <c r="N175" s="258">
        <v>581.23</v>
      </c>
      <c r="AJ175" s="103"/>
      <c r="AK175" s="109"/>
      <c r="AN175" s="95" t="s">
        <v>149</v>
      </c>
      <c r="AO175" s="109"/>
    </row>
    <row r="176" spans="1:42" s="159" customFormat="1" ht="15" x14ac:dyDescent="0.25">
      <c r="A176" s="256"/>
      <c r="B176" s="254"/>
      <c r="C176" s="335" t="s">
        <v>150</v>
      </c>
      <c r="D176" s="335"/>
      <c r="E176" s="335"/>
      <c r="F176" s="255"/>
      <c r="G176" s="110"/>
      <c r="H176" s="110"/>
      <c r="I176" s="110"/>
      <c r="J176" s="116"/>
      <c r="K176" s="110"/>
      <c r="L176" s="111">
        <v>12.46</v>
      </c>
      <c r="M176" s="110"/>
      <c r="N176" s="113">
        <v>533.04</v>
      </c>
      <c r="AJ176" s="103"/>
      <c r="AK176" s="109"/>
      <c r="AM176" s="95" t="s">
        <v>150</v>
      </c>
      <c r="AO176" s="109"/>
    </row>
    <row r="177" spans="1:43" s="159" customFormat="1" ht="23.25" x14ac:dyDescent="0.25">
      <c r="A177" s="256"/>
      <c r="B177" s="254" t="s">
        <v>170</v>
      </c>
      <c r="C177" s="335" t="s">
        <v>171</v>
      </c>
      <c r="D177" s="335"/>
      <c r="E177" s="335"/>
      <c r="F177" s="255" t="s">
        <v>153</v>
      </c>
      <c r="G177" s="120">
        <v>98</v>
      </c>
      <c r="H177" s="110"/>
      <c r="I177" s="120">
        <v>98</v>
      </c>
      <c r="J177" s="116"/>
      <c r="K177" s="110"/>
      <c r="L177" s="111">
        <v>12.21</v>
      </c>
      <c r="M177" s="110"/>
      <c r="N177" s="113">
        <v>522.38</v>
      </c>
      <c r="AJ177" s="103"/>
      <c r="AK177" s="109"/>
      <c r="AM177" s="95" t="s">
        <v>171</v>
      </c>
      <c r="AO177" s="109"/>
    </row>
    <row r="178" spans="1:43" s="159" customFormat="1" ht="23.25" x14ac:dyDescent="0.25">
      <c r="A178" s="256"/>
      <c r="B178" s="254" t="s">
        <v>172</v>
      </c>
      <c r="C178" s="335" t="s">
        <v>173</v>
      </c>
      <c r="D178" s="335"/>
      <c r="E178" s="335"/>
      <c r="F178" s="255" t="s">
        <v>153</v>
      </c>
      <c r="G178" s="120">
        <v>51</v>
      </c>
      <c r="H178" s="110"/>
      <c r="I178" s="120">
        <v>51</v>
      </c>
      <c r="J178" s="116"/>
      <c r="K178" s="110"/>
      <c r="L178" s="111">
        <v>6.35</v>
      </c>
      <c r="M178" s="110"/>
      <c r="N178" s="113">
        <v>271.85000000000002</v>
      </c>
      <c r="AJ178" s="103"/>
      <c r="AK178" s="109"/>
      <c r="AM178" s="95" t="s">
        <v>173</v>
      </c>
      <c r="AO178" s="109"/>
    </row>
    <row r="179" spans="1:43" s="159" customFormat="1" ht="15" x14ac:dyDescent="0.25">
      <c r="A179" s="121"/>
      <c r="B179" s="259"/>
      <c r="C179" s="336" t="s">
        <v>156</v>
      </c>
      <c r="D179" s="336"/>
      <c r="E179" s="336"/>
      <c r="F179" s="252"/>
      <c r="G179" s="105"/>
      <c r="H179" s="105"/>
      <c r="I179" s="105"/>
      <c r="J179" s="107"/>
      <c r="K179" s="105"/>
      <c r="L179" s="122">
        <v>36.44</v>
      </c>
      <c r="M179" s="118"/>
      <c r="N179" s="126">
        <v>1375.46</v>
      </c>
      <c r="AJ179" s="103"/>
      <c r="AK179" s="109"/>
      <c r="AO179" s="109" t="s">
        <v>156</v>
      </c>
    </row>
    <row r="180" spans="1:43" s="159" customFormat="1" ht="15" x14ac:dyDescent="0.25">
      <c r="A180" s="132"/>
      <c r="B180" s="212"/>
      <c r="C180" s="212"/>
      <c r="D180" s="212"/>
      <c r="E180" s="212"/>
      <c r="F180" s="133"/>
      <c r="G180" s="133"/>
      <c r="H180" s="133"/>
      <c r="I180" s="133"/>
      <c r="J180" s="134"/>
      <c r="K180" s="133"/>
      <c r="L180" s="134"/>
      <c r="M180" s="110"/>
      <c r="N180" s="134"/>
      <c r="AJ180" s="103"/>
      <c r="AK180" s="109"/>
      <c r="AO180" s="109"/>
    </row>
    <row r="181" spans="1:43" s="159" customFormat="1" ht="15" x14ac:dyDescent="0.25">
      <c r="A181" s="135"/>
      <c r="B181" s="261"/>
      <c r="C181" s="336" t="s">
        <v>455</v>
      </c>
      <c r="D181" s="336"/>
      <c r="E181" s="336"/>
      <c r="F181" s="336"/>
      <c r="G181" s="336"/>
      <c r="H181" s="336"/>
      <c r="I181" s="336"/>
      <c r="J181" s="336"/>
      <c r="K181" s="336"/>
      <c r="L181" s="264">
        <v>1028.78</v>
      </c>
      <c r="M181" s="137"/>
      <c r="N181" s="138"/>
      <c r="AJ181" s="103"/>
      <c r="AK181" s="109"/>
      <c r="AO181" s="109"/>
      <c r="AQ181" s="109" t="s">
        <v>455</v>
      </c>
    </row>
    <row r="182" spans="1:43" s="159" customFormat="1" ht="15" x14ac:dyDescent="0.25">
      <c r="A182" s="338" t="s">
        <v>218</v>
      </c>
      <c r="B182" s="339"/>
      <c r="C182" s="339"/>
      <c r="D182" s="339"/>
      <c r="E182" s="339"/>
      <c r="F182" s="339"/>
      <c r="G182" s="339"/>
      <c r="H182" s="339"/>
      <c r="I182" s="339"/>
      <c r="J182" s="339"/>
      <c r="K182" s="339"/>
      <c r="L182" s="339"/>
      <c r="M182" s="339"/>
      <c r="N182" s="340"/>
      <c r="AJ182" s="103" t="s">
        <v>218</v>
      </c>
      <c r="AK182" s="109"/>
      <c r="AO182" s="109"/>
      <c r="AQ182" s="109"/>
    </row>
    <row r="183" spans="1:43" s="159" customFormat="1" ht="23.25" x14ac:dyDescent="0.25">
      <c r="A183" s="104" t="s">
        <v>219</v>
      </c>
      <c r="B183" s="251" t="s">
        <v>220</v>
      </c>
      <c r="C183" s="336" t="s">
        <v>221</v>
      </c>
      <c r="D183" s="336"/>
      <c r="E183" s="336"/>
      <c r="F183" s="252" t="s">
        <v>187</v>
      </c>
      <c r="G183" s="105"/>
      <c r="H183" s="105"/>
      <c r="I183" s="129">
        <v>0.03</v>
      </c>
      <c r="J183" s="150">
        <v>1565</v>
      </c>
      <c r="K183" s="105"/>
      <c r="L183" s="122">
        <v>46.95</v>
      </c>
      <c r="M183" s="129">
        <v>8.39</v>
      </c>
      <c r="N183" s="123">
        <v>393.91</v>
      </c>
      <c r="AJ183" s="103"/>
      <c r="AK183" s="109" t="s">
        <v>221</v>
      </c>
      <c r="AO183" s="109"/>
      <c r="AQ183" s="109"/>
    </row>
    <row r="184" spans="1:43" s="159" customFormat="1" ht="15" x14ac:dyDescent="0.25">
      <c r="A184" s="121"/>
      <c r="B184" s="259"/>
      <c r="C184" s="336" t="s">
        <v>156</v>
      </c>
      <c r="D184" s="336"/>
      <c r="E184" s="336"/>
      <c r="F184" s="252"/>
      <c r="G184" s="105"/>
      <c r="H184" s="105"/>
      <c r="I184" s="105"/>
      <c r="J184" s="107"/>
      <c r="K184" s="105"/>
      <c r="L184" s="122">
        <v>46.95</v>
      </c>
      <c r="M184" s="118"/>
      <c r="N184" s="123">
        <v>393.91</v>
      </c>
      <c r="AJ184" s="103"/>
      <c r="AK184" s="109"/>
      <c r="AO184" s="109" t="s">
        <v>156</v>
      </c>
      <c r="AQ184" s="109"/>
    </row>
    <row r="185" spans="1:43" s="159" customFormat="1" ht="34.5" x14ac:dyDescent="0.25">
      <c r="A185" s="104" t="s">
        <v>222</v>
      </c>
      <c r="B185" s="251" t="s">
        <v>303</v>
      </c>
      <c r="C185" s="336" t="s">
        <v>304</v>
      </c>
      <c r="D185" s="336"/>
      <c r="E185" s="336"/>
      <c r="F185" s="252" t="s">
        <v>160</v>
      </c>
      <c r="G185" s="105"/>
      <c r="H185" s="105"/>
      <c r="I185" s="124">
        <v>1</v>
      </c>
      <c r="J185" s="122">
        <v>487.91</v>
      </c>
      <c r="K185" s="105"/>
      <c r="L185" s="122">
        <v>487.91</v>
      </c>
      <c r="M185" s="129">
        <v>8.39</v>
      </c>
      <c r="N185" s="126">
        <v>4093.56</v>
      </c>
      <c r="AJ185" s="103"/>
      <c r="AK185" s="109" t="s">
        <v>304</v>
      </c>
      <c r="AO185" s="109"/>
      <c r="AQ185" s="109"/>
    </row>
    <row r="186" spans="1:43" s="159" customFormat="1" ht="15" x14ac:dyDescent="0.25">
      <c r="A186" s="121"/>
      <c r="B186" s="259"/>
      <c r="C186" s="336" t="s">
        <v>156</v>
      </c>
      <c r="D186" s="336"/>
      <c r="E186" s="336"/>
      <c r="F186" s="252"/>
      <c r="G186" s="105"/>
      <c r="H186" s="105"/>
      <c r="I186" s="105"/>
      <c r="J186" s="107"/>
      <c r="K186" s="105"/>
      <c r="L186" s="122">
        <v>487.91</v>
      </c>
      <c r="M186" s="118"/>
      <c r="N186" s="126">
        <v>4093.56</v>
      </c>
      <c r="AJ186" s="103"/>
      <c r="AK186" s="109"/>
      <c r="AO186" s="109" t="s">
        <v>156</v>
      </c>
      <c r="AQ186" s="109"/>
    </row>
    <row r="187" spans="1:43" s="159" customFormat="1" ht="23.25" x14ac:dyDescent="0.25">
      <c r="A187" s="104" t="s">
        <v>225</v>
      </c>
      <c r="B187" s="251" t="s">
        <v>223</v>
      </c>
      <c r="C187" s="336" t="s">
        <v>224</v>
      </c>
      <c r="D187" s="336"/>
      <c r="E187" s="336"/>
      <c r="F187" s="252" t="s">
        <v>187</v>
      </c>
      <c r="G187" s="105"/>
      <c r="H187" s="105"/>
      <c r="I187" s="129">
        <v>0.05</v>
      </c>
      <c r="J187" s="122">
        <v>5.73</v>
      </c>
      <c r="K187" s="105"/>
      <c r="L187" s="122">
        <v>0.28999999999999998</v>
      </c>
      <c r="M187" s="129">
        <v>8.39</v>
      </c>
      <c r="N187" s="123">
        <v>2.4300000000000002</v>
      </c>
      <c r="AJ187" s="103"/>
      <c r="AK187" s="109" t="s">
        <v>224</v>
      </c>
      <c r="AO187" s="109"/>
      <c r="AQ187" s="109"/>
    </row>
    <row r="188" spans="1:43" s="159" customFormat="1" ht="15" x14ac:dyDescent="0.25">
      <c r="A188" s="121"/>
      <c r="B188" s="259"/>
      <c r="C188" s="336" t="s">
        <v>156</v>
      </c>
      <c r="D188" s="336"/>
      <c r="E188" s="336"/>
      <c r="F188" s="252"/>
      <c r="G188" s="105"/>
      <c r="H188" s="105"/>
      <c r="I188" s="105"/>
      <c r="J188" s="107"/>
      <c r="K188" s="105"/>
      <c r="L188" s="122">
        <v>0.28999999999999998</v>
      </c>
      <c r="M188" s="118"/>
      <c r="N188" s="123">
        <v>2.4300000000000002</v>
      </c>
      <c r="AJ188" s="103"/>
      <c r="AK188" s="109"/>
      <c r="AO188" s="109" t="s">
        <v>156</v>
      </c>
      <c r="AQ188" s="109"/>
    </row>
    <row r="189" spans="1:43" s="159" customFormat="1" ht="45.75" x14ac:dyDescent="0.25">
      <c r="A189" s="104" t="s">
        <v>229</v>
      </c>
      <c r="B189" s="251" t="s">
        <v>226</v>
      </c>
      <c r="C189" s="336" t="s">
        <v>227</v>
      </c>
      <c r="D189" s="336"/>
      <c r="E189" s="336"/>
      <c r="F189" s="252" t="s">
        <v>228</v>
      </c>
      <c r="G189" s="105"/>
      <c r="H189" s="105"/>
      <c r="I189" s="151">
        <v>1.5</v>
      </c>
      <c r="J189" s="122">
        <v>40.5</v>
      </c>
      <c r="K189" s="105"/>
      <c r="L189" s="122">
        <v>60.75</v>
      </c>
      <c r="M189" s="129">
        <v>8.39</v>
      </c>
      <c r="N189" s="123">
        <v>509.69</v>
      </c>
      <c r="AJ189" s="103"/>
      <c r="AK189" s="109" t="s">
        <v>227</v>
      </c>
      <c r="AO189" s="109"/>
      <c r="AQ189" s="109"/>
    </row>
    <row r="190" spans="1:43" s="159" customFormat="1" ht="15" x14ac:dyDescent="0.25">
      <c r="A190" s="121"/>
      <c r="B190" s="259"/>
      <c r="C190" s="336" t="s">
        <v>156</v>
      </c>
      <c r="D190" s="336"/>
      <c r="E190" s="336"/>
      <c r="F190" s="252"/>
      <c r="G190" s="105"/>
      <c r="H190" s="105"/>
      <c r="I190" s="105"/>
      <c r="J190" s="107"/>
      <c r="K190" s="105"/>
      <c r="L190" s="122">
        <v>60.75</v>
      </c>
      <c r="M190" s="118"/>
      <c r="N190" s="123">
        <v>509.69</v>
      </c>
      <c r="AJ190" s="103"/>
      <c r="AK190" s="109"/>
      <c r="AO190" s="109" t="s">
        <v>156</v>
      </c>
      <c r="AQ190" s="109"/>
    </row>
    <row r="191" spans="1:43" s="159" customFormat="1" ht="45.75" x14ac:dyDescent="0.25">
      <c r="A191" s="104" t="s">
        <v>232</v>
      </c>
      <c r="B191" s="251" t="s">
        <v>230</v>
      </c>
      <c r="C191" s="336" t="s">
        <v>231</v>
      </c>
      <c r="D191" s="336"/>
      <c r="E191" s="336"/>
      <c r="F191" s="252" t="s">
        <v>160</v>
      </c>
      <c r="G191" s="105"/>
      <c r="H191" s="105"/>
      <c r="I191" s="151">
        <v>0.1</v>
      </c>
      <c r="J191" s="122">
        <v>943.06</v>
      </c>
      <c r="K191" s="105"/>
      <c r="L191" s="122">
        <v>94.31</v>
      </c>
      <c r="M191" s="129">
        <v>8.39</v>
      </c>
      <c r="N191" s="123">
        <v>791.26</v>
      </c>
      <c r="AJ191" s="103"/>
      <c r="AK191" s="109" t="s">
        <v>231</v>
      </c>
      <c r="AO191" s="109"/>
      <c r="AQ191" s="109"/>
    </row>
    <row r="192" spans="1:43" s="159" customFormat="1" ht="15" x14ac:dyDescent="0.25">
      <c r="A192" s="121"/>
      <c r="B192" s="259"/>
      <c r="C192" s="336" t="s">
        <v>156</v>
      </c>
      <c r="D192" s="336"/>
      <c r="E192" s="336"/>
      <c r="F192" s="252"/>
      <c r="G192" s="105"/>
      <c r="H192" s="105"/>
      <c r="I192" s="105"/>
      <c r="J192" s="107"/>
      <c r="K192" s="105"/>
      <c r="L192" s="122">
        <v>94.31</v>
      </c>
      <c r="M192" s="118"/>
      <c r="N192" s="123">
        <v>791.26</v>
      </c>
      <c r="AJ192" s="103"/>
      <c r="AK192" s="109"/>
      <c r="AO192" s="109" t="s">
        <v>156</v>
      </c>
      <c r="AQ192" s="109"/>
    </row>
    <row r="193" spans="1:43" s="159" customFormat="1" ht="23.25" x14ac:dyDescent="0.25">
      <c r="A193" s="104" t="s">
        <v>235</v>
      </c>
      <c r="B193" s="251" t="s">
        <v>233</v>
      </c>
      <c r="C193" s="336" t="s">
        <v>234</v>
      </c>
      <c r="D193" s="336"/>
      <c r="E193" s="336"/>
      <c r="F193" s="252" t="s">
        <v>187</v>
      </c>
      <c r="G193" s="105"/>
      <c r="H193" s="105"/>
      <c r="I193" s="129">
        <v>0.05</v>
      </c>
      <c r="J193" s="122">
        <v>582</v>
      </c>
      <c r="K193" s="105"/>
      <c r="L193" s="122">
        <v>29.1</v>
      </c>
      <c r="M193" s="129">
        <v>8.39</v>
      </c>
      <c r="N193" s="123">
        <v>244.15</v>
      </c>
      <c r="AJ193" s="103"/>
      <c r="AK193" s="109" t="s">
        <v>234</v>
      </c>
      <c r="AO193" s="109"/>
      <c r="AQ193" s="109"/>
    </row>
    <row r="194" spans="1:43" s="159" customFormat="1" ht="15" x14ac:dyDescent="0.25">
      <c r="A194" s="121"/>
      <c r="B194" s="259"/>
      <c r="C194" s="336" t="s">
        <v>156</v>
      </c>
      <c r="D194" s="336"/>
      <c r="E194" s="336"/>
      <c r="F194" s="252"/>
      <c r="G194" s="105"/>
      <c r="H194" s="105"/>
      <c r="I194" s="105"/>
      <c r="J194" s="107"/>
      <c r="K194" s="105"/>
      <c r="L194" s="122">
        <v>29.1</v>
      </c>
      <c r="M194" s="118"/>
      <c r="N194" s="123">
        <v>244.15</v>
      </c>
      <c r="AJ194" s="103"/>
      <c r="AK194" s="109"/>
      <c r="AO194" s="109" t="s">
        <v>156</v>
      </c>
      <c r="AQ194" s="109"/>
    </row>
    <row r="195" spans="1:43" s="159" customFormat="1" ht="15" x14ac:dyDescent="0.25">
      <c r="A195" s="104" t="s">
        <v>239</v>
      </c>
      <c r="B195" s="251" t="s">
        <v>236</v>
      </c>
      <c r="C195" s="336" t="s">
        <v>237</v>
      </c>
      <c r="D195" s="336"/>
      <c r="E195" s="336"/>
      <c r="F195" s="252" t="s">
        <v>238</v>
      </c>
      <c r="G195" s="105"/>
      <c r="H195" s="105"/>
      <c r="I195" s="151">
        <v>0.4</v>
      </c>
      <c r="J195" s="122">
        <v>72</v>
      </c>
      <c r="K195" s="105"/>
      <c r="L195" s="122">
        <v>28.8</v>
      </c>
      <c r="M195" s="129">
        <v>8.39</v>
      </c>
      <c r="N195" s="123">
        <v>241.63</v>
      </c>
      <c r="AJ195" s="103"/>
      <c r="AK195" s="109" t="s">
        <v>237</v>
      </c>
      <c r="AO195" s="109"/>
      <c r="AQ195" s="109"/>
    </row>
    <row r="196" spans="1:43" s="159" customFormat="1" ht="15" x14ac:dyDescent="0.25">
      <c r="A196" s="121"/>
      <c r="B196" s="259"/>
      <c r="C196" s="336" t="s">
        <v>156</v>
      </c>
      <c r="D196" s="336"/>
      <c r="E196" s="336"/>
      <c r="F196" s="252"/>
      <c r="G196" s="105"/>
      <c r="H196" s="105"/>
      <c r="I196" s="105"/>
      <c r="J196" s="107"/>
      <c r="K196" s="105"/>
      <c r="L196" s="122">
        <v>28.8</v>
      </c>
      <c r="M196" s="118"/>
      <c r="N196" s="123">
        <v>241.63</v>
      </c>
      <c r="AJ196" s="103"/>
      <c r="AK196" s="109"/>
      <c r="AO196" s="109" t="s">
        <v>156</v>
      </c>
      <c r="AQ196" s="109"/>
    </row>
    <row r="197" spans="1:43" s="159" customFormat="1" ht="15" x14ac:dyDescent="0.25">
      <c r="A197" s="104" t="s">
        <v>243</v>
      </c>
      <c r="B197" s="251" t="s">
        <v>240</v>
      </c>
      <c r="C197" s="336" t="s">
        <v>241</v>
      </c>
      <c r="D197" s="336"/>
      <c r="E197" s="336"/>
      <c r="F197" s="252" t="s">
        <v>242</v>
      </c>
      <c r="G197" s="105"/>
      <c r="H197" s="105"/>
      <c r="I197" s="152">
        <v>2E-3</v>
      </c>
      <c r="J197" s="150">
        <v>3945.53</v>
      </c>
      <c r="K197" s="105"/>
      <c r="L197" s="122">
        <v>7.89</v>
      </c>
      <c r="M197" s="129">
        <v>8.39</v>
      </c>
      <c r="N197" s="123">
        <v>66.2</v>
      </c>
      <c r="AJ197" s="103"/>
      <c r="AK197" s="109" t="s">
        <v>241</v>
      </c>
      <c r="AO197" s="109"/>
      <c r="AQ197" s="109"/>
    </row>
    <row r="198" spans="1:43" s="159" customFormat="1" ht="15" x14ac:dyDescent="0.25">
      <c r="A198" s="121"/>
      <c r="B198" s="259"/>
      <c r="C198" s="336" t="s">
        <v>156</v>
      </c>
      <c r="D198" s="336"/>
      <c r="E198" s="336"/>
      <c r="F198" s="252"/>
      <c r="G198" s="105"/>
      <c r="H198" s="105"/>
      <c r="I198" s="105"/>
      <c r="J198" s="107"/>
      <c r="K198" s="105"/>
      <c r="L198" s="122">
        <v>7.89</v>
      </c>
      <c r="M198" s="118"/>
      <c r="N198" s="123">
        <v>66.2</v>
      </c>
      <c r="AJ198" s="103"/>
      <c r="AK198" s="109"/>
      <c r="AO198" s="109" t="s">
        <v>156</v>
      </c>
      <c r="AQ198" s="109"/>
    </row>
    <row r="199" spans="1:43" s="159" customFormat="1" ht="23.25" x14ac:dyDescent="0.25">
      <c r="A199" s="104" t="s">
        <v>246</v>
      </c>
      <c r="B199" s="251" t="s">
        <v>244</v>
      </c>
      <c r="C199" s="336" t="s">
        <v>245</v>
      </c>
      <c r="D199" s="336"/>
      <c r="E199" s="336"/>
      <c r="F199" s="252" t="s">
        <v>160</v>
      </c>
      <c r="G199" s="105"/>
      <c r="H199" s="105"/>
      <c r="I199" s="124">
        <v>1</v>
      </c>
      <c r="J199" s="122">
        <v>12.53</v>
      </c>
      <c r="K199" s="105"/>
      <c r="L199" s="122">
        <v>12.53</v>
      </c>
      <c r="M199" s="129">
        <v>8.39</v>
      </c>
      <c r="N199" s="123">
        <v>105.13</v>
      </c>
      <c r="AJ199" s="103"/>
      <c r="AK199" s="109" t="s">
        <v>245</v>
      </c>
      <c r="AO199" s="109"/>
      <c r="AQ199" s="109"/>
    </row>
    <row r="200" spans="1:43" s="159" customFormat="1" ht="15" x14ac:dyDescent="0.25">
      <c r="A200" s="121"/>
      <c r="B200" s="259"/>
      <c r="C200" s="336" t="s">
        <v>156</v>
      </c>
      <c r="D200" s="336"/>
      <c r="E200" s="336"/>
      <c r="F200" s="252"/>
      <c r="G200" s="105"/>
      <c r="H200" s="105"/>
      <c r="I200" s="105"/>
      <c r="J200" s="107"/>
      <c r="K200" s="105"/>
      <c r="L200" s="122">
        <v>12.53</v>
      </c>
      <c r="M200" s="118"/>
      <c r="N200" s="123">
        <v>105.13</v>
      </c>
      <c r="AJ200" s="103"/>
      <c r="AK200" s="109"/>
      <c r="AO200" s="109" t="s">
        <v>156</v>
      </c>
      <c r="AQ200" s="109"/>
    </row>
    <row r="201" spans="1:43" s="159" customFormat="1" ht="15" x14ac:dyDescent="0.25">
      <c r="A201" s="104" t="s">
        <v>248</v>
      </c>
      <c r="B201" s="251" t="s">
        <v>236</v>
      </c>
      <c r="C201" s="336" t="s">
        <v>247</v>
      </c>
      <c r="D201" s="336"/>
      <c r="E201" s="336"/>
      <c r="F201" s="252" t="s">
        <v>238</v>
      </c>
      <c r="G201" s="105"/>
      <c r="H201" s="105"/>
      <c r="I201" s="151">
        <v>0.2</v>
      </c>
      <c r="J201" s="122">
        <v>72</v>
      </c>
      <c r="K201" s="105"/>
      <c r="L201" s="122">
        <v>14.4</v>
      </c>
      <c r="M201" s="129">
        <v>8.39</v>
      </c>
      <c r="N201" s="123">
        <v>120.82</v>
      </c>
      <c r="AJ201" s="103"/>
      <c r="AK201" s="109" t="s">
        <v>247</v>
      </c>
      <c r="AO201" s="109"/>
      <c r="AQ201" s="109"/>
    </row>
    <row r="202" spans="1:43" s="159" customFormat="1" ht="15" x14ac:dyDescent="0.25">
      <c r="A202" s="121"/>
      <c r="B202" s="259"/>
      <c r="C202" s="336" t="s">
        <v>156</v>
      </c>
      <c r="D202" s="336"/>
      <c r="E202" s="336"/>
      <c r="F202" s="252"/>
      <c r="G202" s="105"/>
      <c r="H202" s="105"/>
      <c r="I202" s="105"/>
      <c r="J202" s="107"/>
      <c r="K202" s="105"/>
      <c r="L202" s="122">
        <v>14.4</v>
      </c>
      <c r="M202" s="118"/>
      <c r="N202" s="123">
        <v>120.82</v>
      </c>
      <c r="AJ202" s="103"/>
      <c r="AK202" s="109"/>
      <c r="AO202" s="109" t="s">
        <v>156</v>
      </c>
      <c r="AQ202" s="109"/>
    </row>
    <row r="203" spans="1:43" s="159" customFormat="1" ht="15" x14ac:dyDescent="0.25">
      <c r="A203" s="104" t="s">
        <v>305</v>
      </c>
      <c r="B203" s="251" t="s">
        <v>249</v>
      </c>
      <c r="C203" s="336" t="s">
        <v>250</v>
      </c>
      <c r="D203" s="336"/>
      <c r="E203" s="336"/>
      <c r="F203" s="252" t="s">
        <v>187</v>
      </c>
      <c r="G203" s="105"/>
      <c r="H203" s="105"/>
      <c r="I203" s="129">
        <v>0.02</v>
      </c>
      <c r="J203" s="122">
        <v>231</v>
      </c>
      <c r="K203" s="105"/>
      <c r="L203" s="122">
        <v>4.62</v>
      </c>
      <c r="M203" s="129">
        <v>8.39</v>
      </c>
      <c r="N203" s="123">
        <v>38.76</v>
      </c>
      <c r="AJ203" s="103"/>
      <c r="AK203" s="109" t="s">
        <v>250</v>
      </c>
      <c r="AO203" s="109"/>
      <c r="AQ203" s="109"/>
    </row>
    <row r="204" spans="1:43" s="159" customFormat="1" ht="15" x14ac:dyDescent="0.25">
      <c r="A204" s="121"/>
      <c r="B204" s="259"/>
      <c r="C204" s="336" t="s">
        <v>156</v>
      </c>
      <c r="D204" s="336"/>
      <c r="E204" s="336"/>
      <c r="F204" s="252"/>
      <c r="G204" s="105"/>
      <c r="H204" s="105"/>
      <c r="I204" s="105"/>
      <c r="J204" s="107"/>
      <c r="K204" s="105"/>
      <c r="L204" s="122">
        <v>4.62</v>
      </c>
      <c r="M204" s="118"/>
      <c r="N204" s="123">
        <v>38.76</v>
      </c>
      <c r="AJ204" s="103"/>
      <c r="AK204" s="109"/>
      <c r="AO204" s="109" t="s">
        <v>156</v>
      </c>
      <c r="AQ204" s="109"/>
    </row>
    <row r="205" spans="1:43" s="159" customFormat="1" ht="15" x14ac:dyDescent="0.25">
      <c r="A205" s="132"/>
      <c r="B205" s="212"/>
      <c r="C205" s="212"/>
      <c r="D205" s="212"/>
      <c r="E205" s="212"/>
      <c r="F205" s="133"/>
      <c r="G205" s="133"/>
      <c r="H205" s="133"/>
      <c r="I205" s="133"/>
      <c r="J205" s="134"/>
      <c r="K205" s="133"/>
      <c r="L205" s="134"/>
      <c r="M205" s="110"/>
      <c r="N205" s="134"/>
      <c r="AJ205" s="103"/>
      <c r="AK205" s="109"/>
      <c r="AO205" s="109"/>
      <c r="AQ205" s="109"/>
    </row>
    <row r="206" spans="1:43" s="159" customFormat="1" ht="15" x14ac:dyDescent="0.25">
      <c r="A206" s="135"/>
      <c r="B206" s="261"/>
      <c r="C206" s="336" t="s">
        <v>456</v>
      </c>
      <c r="D206" s="336"/>
      <c r="E206" s="336"/>
      <c r="F206" s="336"/>
      <c r="G206" s="336"/>
      <c r="H206" s="336"/>
      <c r="I206" s="336"/>
      <c r="J206" s="336"/>
      <c r="K206" s="336"/>
      <c r="L206" s="262">
        <v>787.55</v>
      </c>
      <c r="M206" s="137"/>
      <c r="N206" s="138"/>
      <c r="AJ206" s="103"/>
      <c r="AK206" s="109"/>
      <c r="AO206" s="109"/>
      <c r="AQ206" s="109" t="s">
        <v>456</v>
      </c>
    </row>
    <row r="207" spans="1:43" s="159" customFormat="1" ht="15" x14ac:dyDescent="0.25">
      <c r="A207" s="338" t="s">
        <v>251</v>
      </c>
      <c r="B207" s="339"/>
      <c r="C207" s="339"/>
      <c r="D207" s="339"/>
      <c r="E207" s="339"/>
      <c r="F207" s="339"/>
      <c r="G207" s="339"/>
      <c r="H207" s="339"/>
      <c r="I207" s="339"/>
      <c r="J207" s="339"/>
      <c r="K207" s="339"/>
      <c r="L207" s="339"/>
      <c r="M207" s="339"/>
      <c r="N207" s="340"/>
      <c r="AJ207" s="103" t="s">
        <v>251</v>
      </c>
      <c r="AK207" s="109"/>
      <c r="AO207" s="109"/>
      <c r="AQ207" s="109"/>
    </row>
    <row r="208" spans="1:43" s="159" customFormat="1" ht="22.5" x14ac:dyDescent="0.25">
      <c r="A208" s="104" t="s">
        <v>252</v>
      </c>
      <c r="B208" s="251" t="s">
        <v>253</v>
      </c>
      <c r="C208" s="336" t="s">
        <v>254</v>
      </c>
      <c r="D208" s="336"/>
      <c r="E208" s="336"/>
      <c r="F208" s="252" t="s">
        <v>160</v>
      </c>
      <c r="G208" s="105"/>
      <c r="H208" s="105"/>
      <c r="I208" s="124">
        <v>1</v>
      </c>
      <c r="J208" s="150">
        <v>1212.5</v>
      </c>
      <c r="K208" s="105"/>
      <c r="L208" s="122">
        <v>144.52000000000001</v>
      </c>
      <c r="M208" s="129">
        <v>8.39</v>
      </c>
      <c r="N208" s="126">
        <v>1212.5</v>
      </c>
      <c r="AJ208" s="103"/>
      <c r="AK208" s="109" t="s">
        <v>254</v>
      </c>
      <c r="AO208" s="109"/>
      <c r="AQ208" s="109"/>
    </row>
    <row r="209" spans="1:44" s="159" customFormat="1" ht="15" x14ac:dyDescent="0.25">
      <c r="A209" s="153"/>
      <c r="B209" s="263"/>
      <c r="C209" s="335" t="s">
        <v>255</v>
      </c>
      <c r="D209" s="335"/>
      <c r="E209" s="335"/>
      <c r="F209" s="335"/>
      <c r="G209" s="335"/>
      <c r="H209" s="335"/>
      <c r="I209" s="335"/>
      <c r="J209" s="335"/>
      <c r="K209" s="335"/>
      <c r="L209" s="335"/>
      <c r="M209" s="335"/>
      <c r="N209" s="337"/>
      <c r="AJ209" s="103"/>
      <c r="AK209" s="109"/>
      <c r="AO209" s="109"/>
      <c r="AQ209" s="109"/>
      <c r="AR209" s="95" t="s">
        <v>255</v>
      </c>
    </row>
    <row r="210" spans="1:44" s="159" customFormat="1" ht="15" x14ac:dyDescent="0.25">
      <c r="A210" s="121"/>
      <c r="B210" s="259"/>
      <c r="C210" s="336" t="s">
        <v>156</v>
      </c>
      <c r="D210" s="336"/>
      <c r="E210" s="336"/>
      <c r="F210" s="252"/>
      <c r="G210" s="105"/>
      <c r="H210" s="105"/>
      <c r="I210" s="105"/>
      <c r="J210" s="107"/>
      <c r="K210" s="105"/>
      <c r="L210" s="122">
        <v>144.52000000000001</v>
      </c>
      <c r="M210" s="118"/>
      <c r="N210" s="126">
        <v>1212.5</v>
      </c>
      <c r="AJ210" s="103"/>
      <c r="AK210" s="109"/>
      <c r="AO210" s="109" t="s">
        <v>156</v>
      </c>
      <c r="AQ210" s="109"/>
    </row>
    <row r="211" spans="1:44" s="159" customFormat="1" ht="23.25" x14ac:dyDescent="0.25">
      <c r="A211" s="104" t="s">
        <v>256</v>
      </c>
      <c r="B211" s="251" t="s">
        <v>257</v>
      </c>
      <c r="C211" s="336" t="s">
        <v>258</v>
      </c>
      <c r="D211" s="336"/>
      <c r="E211" s="336"/>
      <c r="F211" s="252" t="s">
        <v>46</v>
      </c>
      <c r="G211" s="105"/>
      <c r="H211" s="105"/>
      <c r="I211" s="124">
        <v>1</v>
      </c>
      <c r="J211" s="122">
        <v>450</v>
      </c>
      <c r="K211" s="105"/>
      <c r="L211" s="122">
        <v>53.64</v>
      </c>
      <c r="M211" s="129">
        <v>8.39</v>
      </c>
      <c r="N211" s="123">
        <v>450</v>
      </c>
      <c r="AJ211" s="103"/>
      <c r="AK211" s="109" t="s">
        <v>258</v>
      </c>
      <c r="AO211" s="109"/>
      <c r="AQ211" s="109"/>
    </row>
    <row r="212" spans="1:44" s="159" customFormat="1" ht="15" x14ac:dyDescent="0.25">
      <c r="A212" s="153"/>
      <c r="B212" s="263"/>
      <c r="C212" s="335" t="s">
        <v>259</v>
      </c>
      <c r="D212" s="335"/>
      <c r="E212" s="335"/>
      <c r="F212" s="335"/>
      <c r="G212" s="335"/>
      <c r="H212" s="335"/>
      <c r="I212" s="335"/>
      <c r="J212" s="335"/>
      <c r="K212" s="335"/>
      <c r="L212" s="335"/>
      <c r="M212" s="335"/>
      <c r="N212" s="337"/>
      <c r="AJ212" s="103"/>
      <c r="AK212" s="109"/>
      <c r="AO212" s="109"/>
      <c r="AQ212" s="109"/>
      <c r="AR212" s="95" t="s">
        <v>259</v>
      </c>
    </row>
    <row r="213" spans="1:44" s="159" customFormat="1" ht="15" x14ac:dyDescent="0.25">
      <c r="A213" s="121"/>
      <c r="B213" s="259"/>
      <c r="C213" s="336" t="s">
        <v>156</v>
      </c>
      <c r="D213" s="336"/>
      <c r="E213" s="336"/>
      <c r="F213" s="252"/>
      <c r="G213" s="105"/>
      <c r="H213" s="105"/>
      <c r="I213" s="105"/>
      <c r="J213" s="107"/>
      <c r="K213" s="105"/>
      <c r="L213" s="122">
        <v>53.64</v>
      </c>
      <c r="M213" s="118"/>
      <c r="N213" s="123">
        <v>450</v>
      </c>
      <c r="AJ213" s="103"/>
      <c r="AK213" s="109"/>
      <c r="AO213" s="109" t="s">
        <v>156</v>
      </c>
      <c r="AQ213" s="109"/>
    </row>
    <row r="214" spans="1:44" s="159" customFormat="1" ht="45.75" x14ac:dyDescent="0.25">
      <c r="A214" s="104" t="s">
        <v>260</v>
      </c>
      <c r="B214" s="251" t="s">
        <v>261</v>
      </c>
      <c r="C214" s="336" t="s">
        <v>262</v>
      </c>
      <c r="D214" s="336"/>
      <c r="E214" s="336"/>
      <c r="F214" s="252" t="s">
        <v>228</v>
      </c>
      <c r="G214" s="105"/>
      <c r="H214" s="105"/>
      <c r="I214" s="124">
        <v>4</v>
      </c>
      <c r="J214" s="122">
        <v>100.83</v>
      </c>
      <c r="K214" s="105"/>
      <c r="L214" s="122">
        <v>48.07</v>
      </c>
      <c r="M214" s="129">
        <v>8.39</v>
      </c>
      <c r="N214" s="123">
        <v>403.32</v>
      </c>
      <c r="AJ214" s="103"/>
      <c r="AK214" s="109" t="s">
        <v>262</v>
      </c>
      <c r="AO214" s="109"/>
      <c r="AQ214" s="109"/>
    </row>
    <row r="215" spans="1:44" s="159" customFormat="1" ht="15" x14ac:dyDescent="0.25">
      <c r="A215" s="153"/>
      <c r="B215" s="263"/>
      <c r="C215" s="335" t="s">
        <v>263</v>
      </c>
      <c r="D215" s="335"/>
      <c r="E215" s="335"/>
      <c r="F215" s="335"/>
      <c r="G215" s="335"/>
      <c r="H215" s="335"/>
      <c r="I215" s="335"/>
      <c r="J215" s="335"/>
      <c r="K215" s="335"/>
      <c r="L215" s="335"/>
      <c r="M215" s="335"/>
      <c r="N215" s="337"/>
      <c r="AJ215" s="103"/>
      <c r="AK215" s="109"/>
      <c r="AO215" s="109"/>
      <c r="AQ215" s="109"/>
      <c r="AR215" s="95" t="s">
        <v>263</v>
      </c>
    </row>
    <row r="216" spans="1:44" s="159" customFormat="1" ht="15" x14ac:dyDescent="0.25">
      <c r="A216" s="121"/>
      <c r="B216" s="259"/>
      <c r="C216" s="336" t="s">
        <v>156</v>
      </c>
      <c r="D216" s="336"/>
      <c r="E216" s="336"/>
      <c r="F216" s="252"/>
      <c r="G216" s="105"/>
      <c r="H216" s="105"/>
      <c r="I216" s="105"/>
      <c r="J216" s="107"/>
      <c r="K216" s="105"/>
      <c r="L216" s="122">
        <v>48.07</v>
      </c>
      <c r="M216" s="118"/>
      <c r="N216" s="123">
        <v>403.32</v>
      </c>
      <c r="AJ216" s="103"/>
      <c r="AK216" s="109"/>
      <c r="AO216" s="109" t="s">
        <v>156</v>
      </c>
      <c r="AQ216" s="109"/>
    </row>
    <row r="217" spans="1:44" s="159" customFormat="1" ht="23.25" x14ac:dyDescent="0.25">
      <c r="A217" s="104" t="s">
        <v>264</v>
      </c>
      <c r="B217" s="251" t="s">
        <v>265</v>
      </c>
      <c r="C217" s="336" t="s">
        <v>266</v>
      </c>
      <c r="D217" s="336"/>
      <c r="E217" s="336"/>
      <c r="F217" s="252" t="s">
        <v>160</v>
      </c>
      <c r="G217" s="105"/>
      <c r="H217" s="105"/>
      <c r="I217" s="124">
        <v>2</v>
      </c>
      <c r="J217" s="122">
        <v>622.5</v>
      </c>
      <c r="K217" s="105"/>
      <c r="L217" s="122">
        <v>148.38999999999999</v>
      </c>
      <c r="M217" s="129">
        <v>8.39</v>
      </c>
      <c r="N217" s="126">
        <v>1245</v>
      </c>
      <c r="AJ217" s="103"/>
      <c r="AK217" s="109" t="s">
        <v>266</v>
      </c>
      <c r="AO217" s="109"/>
      <c r="AQ217" s="109"/>
    </row>
    <row r="218" spans="1:44" s="159" customFormat="1" ht="15" x14ac:dyDescent="0.25">
      <c r="A218" s="153"/>
      <c r="B218" s="263"/>
      <c r="C218" s="335" t="s">
        <v>267</v>
      </c>
      <c r="D218" s="335"/>
      <c r="E218" s="335"/>
      <c r="F218" s="335"/>
      <c r="G218" s="335"/>
      <c r="H218" s="335"/>
      <c r="I218" s="335"/>
      <c r="J218" s="335"/>
      <c r="K218" s="335"/>
      <c r="L218" s="335"/>
      <c r="M218" s="335"/>
      <c r="N218" s="337"/>
      <c r="AJ218" s="103"/>
      <c r="AK218" s="109"/>
      <c r="AO218" s="109"/>
      <c r="AQ218" s="109"/>
      <c r="AR218" s="95" t="s">
        <v>267</v>
      </c>
    </row>
    <row r="219" spans="1:44" s="159" customFormat="1" ht="15" x14ac:dyDescent="0.25">
      <c r="A219" s="121"/>
      <c r="B219" s="259"/>
      <c r="C219" s="336" t="s">
        <v>156</v>
      </c>
      <c r="D219" s="336"/>
      <c r="E219" s="336"/>
      <c r="F219" s="252"/>
      <c r="G219" s="105"/>
      <c r="H219" s="105"/>
      <c r="I219" s="105"/>
      <c r="J219" s="107"/>
      <c r="K219" s="105"/>
      <c r="L219" s="122">
        <v>148.38999999999999</v>
      </c>
      <c r="M219" s="118"/>
      <c r="N219" s="126">
        <v>1245</v>
      </c>
      <c r="AJ219" s="103"/>
      <c r="AK219" s="109"/>
      <c r="AO219" s="109" t="s">
        <v>156</v>
      </c>
      <c r="AQ219" s="109"/>
    </row>
    <row r="220" spans="1:44" s="159" customFormat="1" ht="23.25" x14ac:dyDescent="0.25">
      <c r="A220" s="104" t="s">
        <v>268</v>
      </c>
      <c r="B220" s="251" t="s">
        <v>306</v>
      </c>
      <c r="C220" s="336" t="s">
        <v>270</v>
      </c>
      <c r="D220" s="336"/>
      <c r="E220" s="336"/>
      <c r="F220" s="252" t="s">
        <v>228</v>
      </c>
      <c r="G220" s="105"/>
      <c r="H220" s="105"/>
      <c r="I220" s="124">
        <v>1</v>
      </c>
      <c r="J220" s="122">
        <v>89.17</v>
      </c>
      <c r="K220" s="105"/>
      <c r="L220" s="122">
        <v>10.63</v>
      </c>
      <c r="M220" s="129">
        <v>8.39</v>
      </c>
      <c r="N220" s="123">
        <v>89.17</v>
      </c>
      <c r="AJ220" s="103"/>
      <c r="AK220" s="109" t="s">
        <v>270</v>
      </c>
      <c r="AO220" s="109"/>
      <c r="AQ220" s="109"/>
    </row>
    <row r="221" spans="1:44" s="159" customFormat="1" ht="15" x14ac:dyDescent="0.25">
      <c r="A221" s="153"/>
      <c r="B221" s="263"/>
      <c r="C221" s="335" t="s">
        <v>271</v>
      </c>
      <c r="D221" s="335"/>
      <c r="E221" s="335"/>
      <c r="F221" s="335"/>
      <c r="G221" s="335"/>
      <c r="H221" s="335"/>
      <c r="I221" s="335"/>
      <c r="J221" s="335"/>
      <c r="K221" s="335"/>
      <c r="L221" s="335"/>
      <c r="M221" s="335"/>
      <c r="N221" s="337"/>
      <c r="AJ221" s="103"/>
      <c r="AK221" s="109"/>
      <c r="AO221" s="109"/>
      <c r="AQ221" s="109"/>
      <c r="AR221" s="95" t="s">
        <v>271</v>
      </c>
    </row>
    <row r="222" spans="1:44" s="159" customFormat="1" ht="15" x14ac:dyDescent="0.25">
      <c r="A222" s="121"/>
      <c r="B222" s="259"/>
      <c r="C222" s="336" t="s">
        <v>156</v>
      </c>
      <c r="D222" s="336"/>
      <c r="E222" s="336"/>
      <c r="F222" s="252"/>
      <c r="G222" s="105"/>
      <c r="H222" s="105"/>
      <c r="I222" s="105"/>
      <c r="J222" s="107"/>
      <c r="K222" s="105"/>
      <c r="L222" s="122">
        <v>10.63</v>
      </c>
      <c r="M222" s="118"/>
      <c r="N222" s="123">
        <v>89.17</v>
      </c>
      <c r="AJ222" s="103"/>
      <c r="AK222" s="109"/>
      <c r="AO222" s="109" t="s">
        <v>156</v>
      </c>
      <c r="AQ222" s="109"/>
    </row>
    <row r="223" spans="1:44" s="159" customFormat="1" ht="22.5" x14ac:dyDescent="0.25">
      <c r="A223" s="104" t="s">
        <v>272</v>
      </c>
      <c r="B223" s="251" t="s">
        <v>253</v>
      </c>
      <c r="C223" s="336" t="s">
        <v>307</v>
      </c>
      <c r="D223" s="336"/>
      <c r="E223" s="336"/>
      <c r="F223" s="252" t="s">
        <v>160</v>
      </c>
      <c r="G223" s="105"/>
      <c r="H223" s="105"/>
      <c r="I223" s="124">
        <v>1</v>
      </c>
      <c r="J223" s="150">
        <v>3368.33</v>
      </c>
      <c r="K223" s="105"/>
      <c r="L223" s="122">
        <v>401.47</v>
      </c>
      <c r="M223" s="129">
        <v>8.39</v>
      </c>
      <c r="N223" s="126">
        <v>3368.33</v>
      </c>
      <c r="AJ223" s="103"/>
      <c r="AK223" s="109" t="s">
        <v>307</v>
      </c>
      <c r="AO223" s="109"/>
      <c r="AQ223" s="109"/>
    </row>
    <row r="224" spans="1:44" s="159" customFormat="1" ht="15" x14ac:dyDescent="0.25">
      <c r="A224" s="153"/>
      <c r="B224" s="263"/>
      <c r="C224" s="335" t="s">
        <v>308</v>
      </c>
      <c r="D224" s="335"/>
      <c r="E224" s="335"/>
      <c r="F224" s="335"/>
      <c r="G224" s="335"/>
      <c r="H224" s="335"/>
      <c r="I224" s="335"/>
      <c r="J224" s="335"/>
      <c r="K224" s="335"/>
      <c r="L224" s="335"/>
      <c r="M224" s="335"/>
      <c r="N224" s="337"/>
      <c r="AJ224" s="103"/>
      <c r="AK224" s="109"/>
      <c r="AO224" s="109"/>
      <c r="AQ224" s="109"/>
      <c r="AR224" s="95" t="s">
        <v>308</v>
      </c>
    </row>
    <row r="225" spans="1:44" s="159" customFormat="1" ht="15" x14ac:dyDescent="0.25">
      <c r="A225" s="121"/>
      <c r="B225" s="259"/>
      <c r="C225" s="336" t="s">
        <v>156</v>
      </c>
      <c r="D225" s="336"/>
      <c r="E225" s="336"/>
      <c r="F225" s="252"/>
      <c r="G225" s="105"/>
      <c r="H225" s="105"/>
      <c r="I225" s="105"/>
      <c r="J225" s="107"/>
      <c r="K225" s="105"/>
      <c r="L225" s="122">
        <v>401.47</v>
      </c>
      <c r="M225" s="118"/>
      <c r="N225" s="126">
        <v>3368.33</v>
      </c>
      <c r="AJ225" s="103"/>
      <c r="AK225" s="109"/>
      <c r="AO225" s="109" t="s">
        <v>156</v>
      </c>
      <c r="AQ225" s="109"/>
    </row>
    <row r="226" spans="1:44" s="159" customFormat="1" ht="23.25" x14ac:dyDescent="0.25">
      <c r="A226" s="104" t="s">
        <v>309</v>
      </c>
      <c r="B226" s="251" t="s">
        <v>310</v>
      </c>
      <c r="C226" s="336" t="s">
        <v>311</v>
      </c>
      <c r="D226" s="336"/>
      <c r="E226" s="336"/>
      <c r="F226" s="252" t="s">
        <v>46</v>
      </c>
      <c r="G226" s="105"/>
      <c r="H226" s="105"/>
      <c r="I226" s="124">
        <v>1</v>
      </c>
      <c r="J226" s="150">
        <v>1285</v>
      </c>
      <c r="K226" s="105"/>
      <c r="L226" s="122">
        <v>153.16</v>
      </c>
      <c r="M226" s="129">
        <v>8.39</v>
      </c>
      <c r="N226" s="126">
        <v>1285</v>
      </c>
      <c r="AJ226" s="103"/>
      <c r="AK226" s="109" t="s">
        <v>311</v>
      </c>
      <c r="AO226" s="109"/>
      <c r="AQ226" s="109"/>
    </row>
    <row r="227" spans="1:44" s="159" customFormat="1" ht="15" x14ac:dyDescent="0.25">
      <c r="A227" s="153"/>
      <c r="B227" s="263"/>
      <c r="C227" s="335" t="s">
        <v>312</v>
      </c>
      <c r="D227" s="335"/>
      <c r="E227" s="335"/>
      <c r="F227" s="335"/>
      <c r="G227" s="335"/>
      <c r="H227" s="335"/>
      <c r="I227" s="335"/>
      <c r="J227" s="335"/>
      <c r="K227" s="335"/>
      <c r="L227" s="335"/>
      <c r="M227" s="335"/>
      <c r="N227" s="337"/>
      <c r="AJ227" s="103"/>
      <c r="AK227" s="109"/>
      <c r="AO227" s="109"/>
      <c r="AQ227" s="109"/>
      <c r="AR227" s="95" t="s">
        <v>312</v>
      </c>
    </row>
    <row r="228" spans="1:44" s="159" customFormat="1" ht="15" x14ac:dyDescent="0.25">
      <c r="A228" s="121"/>
      <c r="B228" s="259"/>
      <c r="C228" s="336" t="s">
        <v>156</v>
      </c>
      <c r="D228" s="336"/>
      <c r="E228" s="336"/>
      <c r="F228" s="252"/>
      <c r="G228" s="105"/>
      <c r="H228" s="105"/>
      <c r="I228" s="105"/>
      <c r="J228" s="107"/>
      <c r="K228" s="105"/>
      <c r="L228" s="122">
        <v>153.16</v>
      </c>
      <c r="M228" s="118"/>
      <c r="N228" s="126">
        <v>1285</v>
      </c>
      <c r="AJ228" s="103"/>
      <c r="AK228" s="109"/>
      <c r="AO228" s="109" t="s">
        <v>156</v>
      </c>
      <c r="AQ228" s="109"/>
    </row>
    <row r="229" spans="1:44" s="159" customFormat="1" ht="15" x14ac:dyDescent="0.25">
      <c r="A229" s="132"/>
      <c r="B229" s="212"/>
      <c r="C229" s="212"/>
      <c r="D229" s="212"/>
      <c r="E229" s="212"/>
      <c r="F229" s="133"/>
      <c r="G229" s="133"/>
      <c r="H229" s="133"/>
      <c r="I229" s="133"/>
      <c r="J229" s="134"/>
      <c r="K229" s="133"/>
      <c r="L229" s="134"/>
      <c r="M229" s="110"/>
      <c r="N229" s="134"/>
      <c r="AJ229" s="103"/>
      <c r="AK229" s="109"/>
      <c r="AO229" s="109"/>
      <c r="AQ229" s="109"/>
    </row>
    <row r="230" spans="1:44" s="159" customFormat="1" ht="15" x14ac:dyDescent="0.25">
      <c r="A230" s="135"/>
      <c r="B230" s="261"/>
      <c r="C230" s="336" t="s">
        <v>457</v>
      </c>
      <c r="D230" s="336"/>
      <c r="E230" s="336"/>
      <c r="F230" s="336"/>
      <c r="G230" s="336"/>
      <c r="H230" s="336"/>
      <c r="I230" s="336"/>
      <c r="J230" s="336"/>
      <c r="K230" s="336"/>
      <c r="L230" s="262">
        <v>959.88</v>
      </c>
      <c r="M230" s="137"/>
      <c r="N230" s="138"/>
      <c r="AJ230" s="103"/>
      <c r="AK230" s="109"/>
      <c r="AO230" s="109"/>
      <c r="AQ230" s="109" t="s">
        <v>457</v>
      </c>
    </row>
    <row r="231" spans="1:44" s="159" customFormat="1" ht="15" x14ac:dyDescent="0.25">
      <c r="A231" s="338" t="s">
        <v>276</v>
      </c>
      <c r="B231" s="339"/>
      <c r="C231" s="339"/>
      <c r="D231" s="339"/>
      <c r="E231" s="339"/>
      <c r="F231" s="339"/>
      <c r="G231" s="339"/>
      <c r="H231" s="339"/>
      <c r="I231" s="339"/>
      <c r="J231" s="339"/>
      <c r="K231" s="339"/>
      <c r="L231" s="339"/>
      <c r="M231" s="339"/>
      <c r="N231" s="340"/>
      <c r="AJ231" s="103" t="s">
        <v>276</v>
      </c>
      <c r="AK231" s="109"/>
      <c r="AO231" s="109"/>
      <c r="AQ231" s="109"/>
    </row>
    <row r="232" spans="1:44" s="159" customFormat="1" ht="23.25" x14ac:dyDescent="0.25">
      <c r="A232" s="104" t="s">
        <v>313</v>
      </c>
      <c r="B232" s="251" t="s">
        <v>278</v>
      </c>
      <c r="C232" s="336" t="s">
        <v>279</v>
      </c>
      <c r="D232" s="336"/>
      <c r="E232" s="336"/>
      <c r="F232" s="252" t="s">
        <v>280</v>
      </c>
      <c r="G232" s="105"/>
      <c r="H232" s="105"/>
      <c r="I232" s="124">
        <v>1</v>
      </c>
      <c r="J232" s="150">
        <v>64166.67</v>
      </c>
      <c r="K232" s="105"/>
      <c r="L232" s="150">
        <v>10366.18</v>
      </c>
      <c r="M232" s="129">
        <v>6.19</v>
      </c>
      <c r="N232" s="126">
        <v>64166.67</v>
      </c>
      <c r="AJ232" s="103"/>
      <c r="AK232" s="109" t="s">
        <v>279</v>
      </c>
      <c r="AO232" s="109"/>
      <c r="AQ232" s="109"/>
    </row>
    <row r="233" spans="1:44" s="159" customFormat="1" ht="15" x14ac:dyDescent="0.25">
      <c r="A233" s="153"/>
      <c r="B233" s="263"/>
      <c r="C233" s="335" t="s">
        <v>281</v>
      </c>
      <c r="D233" s="335"/>
      <c r="E233" s="335"/>
      <c r="F233" s="335"/>
      <c r="G233" s="335"/>
      <c r="H233" s="335"/>
      <c r="I233" s="335"/>
      <c r="J233" s="335"/>
      <c r="K233" s="335"/>
      <c r="L233" s="335"/>
      <c r="M233" s="335"/>
      <c r="N233" s="337"/>
      <c r="AJ233" s="103"/>
      <c r="AK233" s="109"/>
      <c r="AO233" s="109"/>
      <c r="AQ233" s="109"/>
      <c r="AR233" s="95" t="s">
        <v>281</v>
      </c>
    </row>
    <row r="234" spans="1:44" s="159" customFormat="1" ht="15" x14ac:dyDescent="0.25">
      <c r="A234" s="121"/>
      <c r="B234" s="259"/>
      <c r="C234" s="336" t="s">
        <v>156</v>
      </c>
      <c r="D234" s="336"/>
      <c r="E234" s="336"/>
      <c r="F234" s="252"/>
      <c r="G234" s="105"/>
      <c r="H234" s="105"/>
      <c r="I234" s="105"/>
      <c r="J234" s="107"/>
      <c r="K234" s="105"/>
      <c r="L234" s="150">
        <v>10366.18</v>
      </c>
      <c r="M234" s="118"/>
      <c r="N234" s="126">
        <v>64166.67</v>
      </c>
      <c r="AJ234" s="103"/>
      <c r="AK234" s="109"/>
      <c r="AO234" s="109" t="s">
        <v>156</v>
      </c>
      <c r="AQ234" s="109"/>
    </row>
    <row r="235" spans="1:44" s="159" customFormat="1" ht="22.5" x14ac:dyDescent="0.25">
      <c r="A235" s="104" t="s">
        <v>277</v>
      </c>
      <c r="B235" s="251" t="s">
        <v>283</v>
      </c>
      <c r="C235" s="336" t="s">
        <v>65</v>
      </c>
      <c r="D235" s="336"/>
      <c r="E235" s="336"/>
      <c r="F235" s="252" t="s">
        <v>46</v>
      </c>
      <c r="G235" s="105"/>
      <c r="H235" s="105"/>
      <c r="I235" s="124">
        <v>1</v>
      </c>
      <c r="J235" s="150">
        <v>1916.67</v>
      </c>
      <c r="K235" s="105"/>
      <c r="L235" s="122">
        <v>309.64</v>
      </c>
      <c r="M235" s="129">
        <v>6.19</v>
      </c>
      <c r="N235" s="126">
        <v>1916.67</v>
      </c>
      <c r="AJ235" s="103"/>
      <c r="AK235" s="109" t="s">
        <v>65</v>
      </c>
      <c r="AO235" s="109"/>
      <c r="AQ235" s="109"/>
    </row>
    <row r="236" spans="1:44" s="159" customFormat="1" ht="15" x14ac:dyDescent="0.25">
      <c r="A236" s="153"/>
      <c r="B236" s="263"/>
      <c r="C236" s="335" t="s">
        <v>284</v>
      </c>
      <c r="D236" s="335"/>
      <c r="E236" s="335"/>
      <c r="F236" s="335"/>
      <c r="G236" s="335"/>
      <c r="H236" s="335"/>
      <c r="I236" s="335"/>
      <c r="J236" s="335"/>
      <c r="K236" s="335"/>
      <c r="L236" s="335"/>
      <c r="M236" s="335"/>
      <c r="N236" s="337"/>
      <c r="AJ236" s="103"/>
      <c r="AK236" s="109"/>
      <c r="AO236" s="109"/>
      <c r="AQ236" s="109"/>
      <c r="AR236" s="95" t="s">
        <v>284</v>
      </c>
    </row>
    <row r="237" spans="1:44" s="159" customFormat="1" ht="15" x14ac:dyDescent="0.25">
      <c r="A237" s="121"/>
      <c r="B237" s="259"/>
      <c r="C237" s="336" t="s">
        <v>156</v>
      </c>
      <c r="D237" s="336"/>
      <c r="E237" s="336"/>
      <c r="F237" s="252"/>
      <c r="G237" s="105"/>
      <c r="H237" s="105"/>
      <c r="I237" s="105"/>
      <c r="J237" s="107"/>
      <c r="K237" s="105"/>
      <c r="L237" s="122">
        <v>309.64</v>
      </c>
      <c r="M237" s="118"/>
      <c r="N237" s="126">
        <v>1916.67</v>
      </c>
      <c r="AJ237" s="103"/>
      <c r="AK237" s="109"/>
      <c r="AO237" s="109" t="s">
        <v>156</v>
      </c>
      <c r="AQ237" s="109"/>
    </row>
    <row r="238" spans="1:44" s="159" customFormat="1" ht="23.25" x14ac:dyDescent="0.25">
      <c r="A238" s="104" t="s">
        <v>282</v>
      </c>
      <c r="B238" s="251" t="s">
        <v>286</v>
      </c>
      <c r="C238" s="336" t="s">
        <v>66</v>
      </c>
      <c r="D238" s="336"/>
      <c r="E238" s="336"/>
      <c r="F238" s="252" t="s">
        <v>46</v>
      </c>
      <c r="G238" s="105"/>
      <c r="H238" s="105"/>
      <c r="I238" s="124">
        <v>1</v>
      </c>
      <c r="J238" s="122">
        <v>614.16999999999996</v>
      </c>
      <c r="K238" s="105"/>
      <c r="L238" s="122">
        <v>99.22</v>
      </c>
      <c r="M238" s="129">
        <v>6.19</v>
      </c>
      <c r="N238" s="123">
        <v>614.16999999999996</v>
      </c>
      <c r="AJ238" s="103"/>
      <c r="AK238" s="109" t="s">
        <v>66</v>
      </c>
      <c r="AO238" s="109"/>
      <c r="AQ238" s="109"/>
    </row>
    <row r="239" spans="1:44" s="159" customFormat="1" ht="15" x14ac:dyDescent="0.25">
      <c r="A239" s="153"/>
      <c r="B239" s="263"/>
      <c r="C239" s="335" t="s">
        <v>287</v>
      </c>
      <c r="D239" s="335"/>
      <c r="E239" s="335"/>
      <c r="F239" s="335"/>
      <c r="G239" s="335"/>
      <c r="H239" s="335"/>
      <c r="I239" s="335"/>
      <c r="J239" s="335"/>
      <c r="K239" s="335"/>
      <c r="L239" s="335"/>
      <c r="M239" s="335"/>
      <c r="N239" s="337"/>
      <c r="AJ239" s="103"/>
      <c r="AK239" s="109"/>
      <c r="AO239" s="109"/>
      <c r="AQ239" s="109"/>
      <c r="AR239" s="95" t="s">
        <v>287</v>
      </c>
    </row>
    <row r="240" spans="1:44" s="159" customFormat="1" ht="15" x14ac:dyDescent="0.25">
      <c r="A240" s="121"/>
      <c r="B240" s="259"/>
      <c r="C240" s="336" t="s">
        <v>156</v>
      </c>
      <c r="D240" s="336"/>
      <c r="E240" s="336"/>
      <c r="F240" s="252"/>
      <c r="G240" s="105"/>
      <c r="H240" s="105"/>
      <c r="I240" s="105"/>
      <c r="J240" s="107"/>
      <c r="K240" s="105"/>
      <c r="L240" s="122">
        <v>99.22</v>
      </c>
      <c r="M240" s="118"/>
      <c r="N240" s="123">
        <v>614.16999999999996</v>
      </c>
      <c r="AJ240" s="103"/>
      <c r="AK240" s="109"/>
      <c r="AO240" s="109" t="s">
        <v>156</v>
      </c>
      <c r="AQ240" s="109"/>
    </row>
    <row r="241" spans="1:46" s="159" customFormat="1" ht="45.75" x14ac:dyDescent="0.25">
      <c r="A241" s="104" t="s">
        <v>285</v>
      </c>
      <c r="B241" s="251" t="s">
        <v>314</v>
      </c>
      <c r="C241" s="336" t="s">
        <v>315</v>
      </c>
      <c r="D241" s="336"/>
      <c r="E241" s="336"/>
      <c r="F241" s="252" t="s">
        <v>280</v>
      </c>
      <c r="G241" s="105"/>
      <c r="H241" s="105"/>
      <c r="I241" s="124">
        <v>1</v>
      </c>
      <c r="J241" s="150">
        <v>3452.38</v>
      </c>
      <c r="K241" s="105"/>
      <c r="L241" s="122">
        <v>557.74</v>
      </c>
      <c r="M241" s="129">
        <v>6.19</v>
      </c>
      <c r="N241" s="126">
        <v>3452.38</v>
      </c>
      <c r="AJ241" s="103"/>
      <c r="AK241" s="109" t="s">
        <v>315</v>
      </c>
      <c r="AO241" s="109"/>
      <c r="AQ241" s="109"/>
    </row>
    <row r="242" spans="1:46" s="159" customFormat="1" ht="15" x14ac:dyDescent="0.25">
      <c r="A242" s="153"/>
      <c r="B242" s="263"/>
      <c r="C242" s="335" t="s">
        <v>316</v>
      </c>
      <c r="D242" s="335"/>
      <c r="E242" s="335"/>
      <c r="F242" s="335"/>
      <c r="G242" s="335"/>
      <c r="H242" s="335"/>
      <c r="I242" s="335"/>
      <c r="J242" s="335"/>
      <c r="K242" s="335"/>
      <c r="L242" s="335"/>
      <c r="M242" s="335"/>
      <c r="N242" s="337"/>
      <c r="AJ242" s="103"/>
      <c r="AK242" s="109"/>
      <c r="AO242" s="109"/>
      <c r="AQ242" s="109"/>
      <c r="AR242" s="95" t="s">
        <v>316</v>
      </c>
    </row>
    <row r="243" spans="1:46" s="159" customFormat="1" ht="15" x14ac:dyDescent="0.25">
      <c r="A243" s="121"/>
      <c r="B243" s="259"/>
      <c r="C243" s="336" t="s">
        <v>156</v>
      </c>
      <c r="D243" s="336"/>
      <c r="E243" s="336"/>
      <c r="F243" s="252"/>
      <c r="G243" s="105"/>
      <c r="H243" s="105"/>
      <c r="I243" s="105"/>
      <c r="J243" s="107"/>
      <c r="K243" s="105"/>
      <c r="L243" s="122">
        <v>557.74</v>
      </c>
      <c r="M243" s="118"/>
      <c r="N243" s="126">
        <v>3452.38</v>
      </c>
      <c r="AJ243" s="103"/>
      <c r="AK243" s="109"/>
      <c r="AO243" s="109" t="s">
        <v>156</v>
      </c>
      <c r="AQ243" s="109"/>
    </row>
    <row r="244" spans="1:46" s="159" customFormat="1" ht="45.75" x14ac:dyDescent="0.25">
      <c r="A244" s="104" t="s">
        <v>317</v>
      </c>
      <c r="B244" s="251" t="s">
        <v>318</v>
      </c>
      <c r="C244" s="336" t="s">
        <v>319</v>
      </c>
      <c r="D244" s="336"/>
      <c r="E244" s="336"/>
      <c r="F244" s="252" t="s">
        <v>46</v>
      </c>
      <c r="G244" s="105"/>
      <c r="H244" s="105"/>
      <c r="I244" s="124">
        <v>1</v>
      </c>
      <c r="J244" s="150">
        <v>31070.83</v>
      </c>
      <c r="K244" s="105"/>
      <c r="L244" s="150">
        <v>5019.5200000000004</v>
      </c>
      <c r="M244" s="129">
        <v>6.19</v>
      </c>
      <c r="N244" s="126">
        <v>31070.83</v>
      </c>
      <c r="AJ244" s="103"/>
      <c r="AK244" s="109" t="s">
        <v>319</v>
      </c>
      <c r="AO244" s="109"/>
      <c r="AQ244" s="109"/>
    </row>
    <row r="245" spans="1:46" s="159" customFormat="1" ht="15" x14ac:dyDescent="0.25">
      <c r="A245" s="153"/>
      <c r="B245" s="263"/>
      <c r="C245" s="335" t="s">
        <v>320</v>
      </c>
      <c r="D245" s="335"/>
      <c r="E245" s="335"/>
      <c r="F245" s="335"/>
      <c r="G245" s="335"/>
      <c r="H245" s="335"/>
      <c r="I245" s="335"/>
      <c r="J245" s="335"/>
      <c r="K245" s="335"/>
      <c r="L245" s="335"/>
      <c r="M245" s="335"/>
      <c r="N245" s="337"/>
      <c r="AJ245" s="103"/>
      <c r="AK245" s="109"/>
      <c r="AO245" s="109"/>
      <c r="AQ245" s="109"/>
      <c r="AR245" s="95" t="s">
        <v>320</v>
      </c>
    </row>
    <row r="246" spans="1:46" s="159" customFormat="1" ht="15" x14ac:dyDescent="0.25">
      <c r="A246" s="121"/>
      <c r="B246" s="259"/>
      <c r="C246" s="336" t="s">
        <v>156</v>
      </c>
      <c r="D246" s="336"/>
      <c r="E246" s="336"/>
      <c r="F246" s="252"/>
      <c r="G246" s="105"/>
      <c r="H246" s="105"/>
      <c r="I246" s="105"/>
      <c r="J246" s="107"/>
      <c r="K246" s="105"/>
      <c r="L246" s="150">
        <v>5019.5200000000004</v>
      </c>
      <c r="M246" s="118"/>
      <c r="N246" s="126">
        <v>31070.83</v>
      </c>
      <c r="AJ246" s="103"/>
      <c r="AK246" s="109"/>
      <c r="AO246" s="109" t="s">
        <v>156</v>
      </c>
      <c r="AQ246" s="109"/>
    </row>
    <row r="247" spans="1:46" s="159" customFormat="1" ht="15" x14ac:dyDescent="0.25">
      <c r="A247" s="132"/>
      <c r="B247" s="212"/>
      <c r="C247" s="212"/>
      <c r="D247" s="212"/>
      <c r="E247" s="212"/>
      <c r="F247" s="133"/>
      <c r="G247" s="133"/>
      <c r="H247" s="133"/>
      <c r="I247" s="133"/>
      <c r="J247" s="134"/>
      <c r="K247" s="133"/>
      <c r="L247" s="134"/>
      <c r="M247" s="110"/>
      <c r="N247" s="134"/>
      <c r="AJ247" s="103"/>
      <c r="AK247" s="109"/>
      <c r="AO247" s="109"/>
      <c r="AQ247" s="109"/>
    </row>
    <row r="248" spans="1:46" s="159" customFormat="1" ht="15" x14ac:dyDescent="0.25">
      <c r="A248" s="135"/>
      <c r="B248" s="261"/>
      <c r="C248" s="336" t="s">
        <v>461</v>
      </c>
      <c r="D248" s="336"/>
      <c r="E248" s="336"/>
      <c r="F248" s="336"/>
      <c r="G248" s="336"/>
      <c r="H248" s="336"/>
      <c r="I248" s="336"/>
      <c r="J248" s="336"/>
      <c r="K248" s="336"/>
      <c r="L248" s="264">
        <v>16352.3</v>
      </c>
      <c r="M248" s="137"/>
      <c r="N248" s="138"/>
      <c r="AJ248" s="103"/>
      <c r="AK248" s="109"/>
      <c r="AO248" s="109"/>
      <c r="AQ248" s="109" t="s">
        <v>461</v>
      </c>
    </row>
    <row r="249" spans="1:46" s="159" customFormat="1" ht="11.25" hidden="1" customHeight="1" x14ac:dyDescent="0.25">
      <c r="B249" s="265"/>
      <c r="C249" s="265"/>
      <c r="D249" s="265"/>
      <c r="E249" s="265"/>
      <c r="F249" s="265"/>
      <c r="G249" s="265"/>
      <c r="H249" s="265"/>
      <c r="I249" s="265"/>
      <c r="J249" s="265"/>
      <c r="K249" s="265"/>
      <c r="L249" s="97"/>
      <c r="M249" s="97"/>
      <c r="N249" s="97"/>
    </row>
    <row r="250" spans="1:46" s="159" customFormat="1" ht="15" x14ac:dyDescent="0.25">
      <c r="A250" s="135"/>
      <c r="B250" s="261"/>
      <c r="C250" s="336" t="s">
        <v>289</v>
      </c>
      <c r="D250" s="336"/>
      <c r="E250" s="336"/>
      <c r="F250" s="336"/>
      <c r="G250" s="336"/>
      <c r="H250" s="336"/>
      <c r="I250" s="336"/>
      <c r="J250" s="336"/>
      <c r="K250" s="336"/>
      <c r="L250" s="136"/>
      <c r="M250" s="137"/>
      <c r="N250" s="138"/>
      <c r="AS250" s="109" t="s">
        <v>289</v>
      </c>
    </row>
    <row r="251" spans="1:46" s="159" customFormat="1" ht="16.5" x14ac:dyDescent="0.3">
      <c r="A251" s="139"/>
      <c r="B251" s="254"/>
      <c r="C251" s="335" t="s">
        <v>202</v>
      </c>
      <c r="D251" s="335"/>
      <c r="E251" s="335"/>
      <c r="F251" s="335"/>
      <c r="G251" s="335"/>
      <c r="H251" s="335"/>
      <c r="I251" s="335"/>
      <c r="J251" s="335"/>
      <c r="K251" s="335"/>
      <c r="L251" s="146">
        <v>2320.1799999999998</v>
      </c>
      <c r="M251" s="141"/>
      <c r="N251" s="142">
        <v>30523.94</v>
      </c>
      <c r="O251" s="266"/>
      <c r="P251" s="266"/>
      <c r="Q251" s="266"/>
      <c r="AS251" s="109"/>
      <c r="AT251" s="95" t="s">
        <v>202</v>
      </c>
    </row>
    <row r="252" spans="1:46" s="159" customFormat="1" ht="16.5" x14ac:dyDescent="0.3">
      <c r="A252" s="139"/>
      <c r="B252" s="254"/>
      <c r="C252" s="335" t="s">
        <v>203</v>
      </c>
      <c r="D252" s="335"/>
      <c r="E252" s="335"/>
      <c r="F252" s="335"/>
      <c r="G252" s="335"/>
      <c r="H252" s="335"/>
      <c r="I252" s="335"/>
      <c r="J252" s="335"/>
      <c r="K252" s="335"/>
      <c r="L252" s="143"/>
      <c r="M252" s="141"/>
      <c r="N252" s="144"/>
      <c r="O252" s="266"/>
      <c r="P252" s="266"/>
      <c r="Q252" s="266"/>
      <c r="AS252" s="109"/>
      <c r="AT252" s="95" t="s">
        <v>203</v>
      </c>
    </row>
    <row r="253" spans="1:46" s="159" customFormat="1" ht="16.5" x14ac:dyDescent="0.3">
      <c r="A253" s="139"/>
      <c r="B253" s="254"/>
      <c r="C253" s="335" t="s">
        <v>204</v>
      </c>
      <c r="D253" s="335"/>
      <c r="E253" s="335"/>
      <c r="F253" s="335"/>
      <c r="G253" s="335"/>
      <c r="H253" s="335"/>
      <c r="I253" s="335"/>
      <c r="J253" s="335"/>
      <c r="K253" s="335"/>
      <c r="L253" s="140">
        <v>304.77</v>
      </c>
      <c r="M253" s="141"/>
      <c r="N253" s="142">
        <v>13038.07</v>
      </c>
      <c r="O253" s="266"/>
      <c r="P253" s="266"/>
      <c r="Q253" s="266"/>
      <c r="AS253" s="109"/>
      <c r="AT253" s="95" t="s">
        <v>204</v>
      </c>
    </row>
    <row r="254" spans="1:46" s="159" customFormat="1" ht="16.5" x14ac:dyDescent="0.3">
      <c r="A254" s="139"/>
      <c r="B254" s="254"/>
      <c r="C254" s="335" t="s">
        <v>205</v>
      </c>
      <c r="D254" s="335"/>
      <c r="E254" s="335"/>
      <c r="F254" s="335"/>
      <c r="G254" s="335"/>
      <c r="H254" s="335"/>
      <c r="I254" s="335"/>
      <c r="J254" s="335"/>
      <c r="K254" s="335"/>
      <c r="L254" s="140">
        <v>101.88</v>
      </c>
      <c r="M254" s="141"/>
      <c r="N254" s="142">
        <v>1431.41</v>
      </c>
      <c r="O254" s="266"/>
      <c r="P254" s="266"/>
      <c r="Q254" s="266"/>
      <c r="AS254" s="109"/>
      <c r="AT254" s="95" t="s">
        <v>205</v>
      </c>
    </row>
    <row r="255" spans="1:46" s="159" customFormat="1" ht="16.5" x14ac:dyDescent="0.3">
      <c r="A255" s="139"/>
      <c r="B255" s="254"/>
      <c r="C255" s="335" t="s">
        <v>206</v>
      </c>
      <c r="D255" s="335"/>
      <c r="E255" s="335"/>
      <c r="F255" s="335"/>
      <c r="G255" s="335"/>
      <c r="H255" s="335"/>
      <c r="I255" s="335"/>
      <c r="J255" s="335"/>
      <c r="K255" s="335"/>
      <c r="L255" s="140">
        <v>11.05</v>
      </c>
      <c r="M255" s="141"/>
      <c r="N255" s="145">
        <v>472.73</v>
      </c>
      <c r="O255" s="266"/>
      <c r="P255" s="266"/>
      <c r="Q255" s="266"/>
      <c r="AS255" s="109"/>
      <c r="AT255" s="95" t="s">
        <v>206</v>
      </c>
    </row>
    <row r="256" spans="1:46" s="159" customFormat="1" ht="16.5" x14ac:dyDescent="0.3">
      <c r="A256" s="139"/>
      <c r="B256" s="254"/>
      <c r="C256" s="335" t="s">
        <v>207</v>
      </c>
      <c r="D256" s="335"/>
      <c r="E256" s="335"/>
      <c r="F256" s="335"/>
      <c r="G256" s="335"/>
      <c r="H256" s="335"/>
      <c r="I256" s="335"/>
      <c r="J256" s="335"/>
      <c r="K256" s="335"/>
      <c r="L256" s="146">
        <v>1913.53</v>
      </c>
      <c r="M256" s="141"/>
      <c r="N256" s="142">
        <v>16054.46</v>
      </c>
      <c r="O256" s="266"/>
      <c r="P256" s="266"/>
      <c r="Q256" s="266"/>
      <c r="AS256" s="109"/>
      <c r="AT256" s="95" t="s">
        <v>207</v>
      </c>
    </row>
    <row r="257" spans="1:47" s="159" customFormat="1" ht="16.5" x14ac:dyDescent="0.3">
      <c r="A257" s="139"/>
      <c r="B257" s="254"/>
      <c r="C257" s="335" t="s">
        <v>208</v>
      </c>
      <c r="D257" s="335"/>
      <c r="E257" s="335"/>
      <c r="F257" s="335"/>
      <c r="G257" s="335"/>
      <c r="H257" s="335"/>
      <c r="I257" s="335"/>
      <c r="J257" s="335"/>
      <c r="K257" s="335"/>
      <c r="L257" s="146">
        <v>2776.21</v>
      </c>
      <c r="M257" s="141"/>
      <c r="N257" s="142">
        <v>50032.72</v>
      </c>
      <c r="O257" s="266"/>
      <c r="P257" s="266"/>
      <c r="Q257" s="266"/>
      <c r="AS257" s="109"/>
      <c r="AT257" s="95" t="s">
        <v>208</v>
      </c>
    </row>
    <row r="258" spans="1:47" s="159" customFormat="1" ht="16.5" x14ac:dyDescent="0.3">
      <c r="A258" s="139"/>
      <c r="B258" s="254"/>
      <c r="C258" s="335" t="s">
        <v>203</v>
      </c>
      <c r="D258" s="335"/>
      <c r="E258" s="335"/>
      <c r="F258" s="335"/>
      <c r="G258" s="335"/>
      <c r="H258" s="335"/>
      <c r="I258" s="335"/>
      <c r="J258" s="335"/>
      <c r="K258" s="335"/>
      <c r="L258" s="143"/>
      <c r="M258" s="141"/>
      <c r="N258" s="144"/>
      <c r="O258" s="266"/>
      <c r="P258" s="266"/>
      <c r="Q258" s="266"/>
      <c r="AS258" s="109"/>
      <c r="AT258" s="95" t="s">
        <v>203</v>
      </c>
    </row>
    <row r="259" spans="1:47" s="159" customFormat="1" ht="16.5" x14ac:dyDescent="0.3">
      <c r="A259" s="139"/>
      <c r="B259" s="254"/>
      <c r="C259" s="335" t="s">
        <v>209</v>
      </c>
      <c r="D259" s="335"/>
      <c r="E259" s="335"/>
      <c r="F259" s="335"/>
      <c r="G259" s="335"/>
      <c r="H259" s="335"/>
      <c r="I259" s="335"/>
      <c r="J259" s="335"/>
      <c r="K259" s="335"/>
      <c r="L259" s="140">
        <v>304.77</v>
      </c>
      <c r="M259" s="141"/>
      <c r="N259" s="142">
        <v>13038.07</v>
      </c>
      <c r="O259" s="266"/>
      <c r="P259" s="266"/>
      <c r="Q259" s="266"/>
      <c r="AS259" s="109"/>
      <c r="AT259" s="95" t="s">
        <v>209</v>
      </c>
    </row>
    <row r="260" spans="1:47" s="159" customFormat="1" ht="16.5" x14ac:dyDescent="0.3">
      <c r="A260" s="139"/>
      <c r="B260" s="254"/>
      <c r="C260" s="335" t="s">
        <v>210</v>
      </c>
      <c r="D260" s="335"/>
      <c r="E260" s="335"/>
      <c r="F260" s="335"/>
      <c r="G260" s="335"/>
      <c r="H260" s="335"/>
      <c r="I260" s="335"/>
      <c r="J260" s="335"/>
      <c r="K260" s="335"/>
      <c r="L260" s="140">
        <v>101.88</v>
      </c>
      <c r="M260" s="141"/>
      <c r="N260" s="142">
        <v>1431.41</v>
      </c>
      <c r="O260" s="266"/>
      <c r="P260" s="266"/>
      <c r="Q260" s="266"/>
      <c r="AS260" s="109"/>
      <c r="AT260" s="95" t="s">
        <v>210</v>
      </c>
    </row>
    <row r="261" spans="1:47" s="159" customFormat="1" ht="16.5" x14ac:dyDescent="0.3">
      <c r="A261" s="139"/>
      <c r="B261" s="254"/>
      <c r="C261" s="335" t="s">
        <v>211</v>
      </c>
      <c r="D261" s="335"/>
      <c r="E261" s="335"/>
      <c r="F261" s="335"/>
      <c r="G261" s="335"/>
      <c r="H261" s="335"/>
      <c r="I261" s="335"/>
      <c r="J261" s="335"/>
      <c r="K261" s="335"/>
      <c r="L261" s="140">
        <v>11.05</v>
      </c>
      <c r="M261" s="141"/>
      <c r="N261" s="145">
        <v>472.73</v>
      </c>
      <c r="O261" s="266"/>
      <c r="P261" s="266"/>
      <c r="Q261" s="266"/>
      <c r="AS261" s="109"/>
      <c r="AT261" s="95" t="s">
        <v>211</v>
      </c>
    </row>
    <row r="262" spans="1:47" s="159" customFormat="1" ht="16.5" x14ac:dyDescent="0.3">
      <c r="A262" s="139"/>
      <c r="B262" s="254"/>
      <c r="C262" s="335" t="s">
        <v>212</v>
      </c>
      <c r="D262" s="335"/>
      <c r="E262" s="335"/>
      <c r="F262" s="335"/>
      <c r="G262" s="335"/>
      <c r="H262" s="335"/>
      <c r="I262" s="335"/>
      <c r="J262" s="335"/>
      <c r="K262" s="335"/>
      <c r="L262" s="146">
        <v>1913.53</v>
      </c>
      <c r="M262" s="141"/>
      <c r="N262" s="142">
        <v>16054.46</v>
      </c>
      <c r="O262" s="266"/>
      <c r="P262" s="266"/>
      <c r="Q262" s="266"/>
      <c r="AS262" s="109"/>
      <c r="AT262" s="95" t="s">
        <v>212</v>
      </c>
    </row>
    <row r="263" spans="1:47" s="159" customFormat="1" ht="16.5" x14ac:dyDescent="0.3">
      <c r="A263" s="139"/>
      <c r="B263" s="254"/>
      <c r="C263" s="335" t="s">
        <v>213</v>
      </c>
      <c r="D263" s="335"/>
      <c r="E263" s="335"/>
      <c r="F263" s="335"/>
      <c r="G263" s="335"/>
      <c r="H263" s="335"/>
      <c r="I263" s="335"/>
      <c r="J263" s="335"/>
      <c r="K263" s="335"/>
      <c r="L263" s="140">
        <v>298.38</v>
      </c>
      <c r="M263" s="141"/>
      <c r="N263" s="142">
        <v>12764.35</v>
      </c>
      <c r="O263" s="266"/>
      <c r="P263" s="266"/>
      <c r="Q263" s="266"/>
      <c r="AS263" s="109"/>
      <c r="AT263" s="95" t="s">
        <v>213</v>
      </c>
    </row>
    <row r="264" spans="1:47" s="159" customFormat="1" ht="16.5" x14ac:dyDescent="0.3">
      <c r="A264" s="139"/>
      <c r="B264" s="254"/>
      <c r="C264" s="335" t="s">
        <v>214</v>
      </c>
      <c r="D264" s="335"/>
      <c r="E264" s="335"/>
      <c r="F264" s="335"/>
      <c r="G264" s="335"/>
      <c r="H264" s="335"/>
      <c r="I264" s="335"/>
      <c r="J264" s="335"/>
      <c r="K264" s="335"/>
      <c r="L264" s="140">
        <v>157.65</v>
      </c>
      <c r="M264" s="141"/>
      <c r="N264" s="142">
        <v>6744.43</v>
      </c>
      <c r="O264" s="266"/>
      <c r="P264" s="266"/>
      <c r="Q264" s="266"/>
      <c r="AS264" s="109"/>
      <c r="AT264" s="95" t="s">
        <v>214</v>
      </c>
    </row>
    <row r="265" spans="1:47" s="159" customFormat="1" ht="16.5" x14ac:dyDescent="0.3">
      <c r="A265" s="139"/>
      <c r="B265" s="254"/>
      <c r="C265" s="335" t="s">
        <v>288</v>
      </c>
      <c r="D265" s="335"/>
      <c r="E265" s="335"/>
      <c r="F265" s="335"/>
      <c r="G265" s="335"/>
      <c r="H265" s="335"/>
      <c r="I265" s="335"/>
      <c r="J265" s="335"/>
      <c r="K265" s="335"/>
      <c r="L265" s="146">
        <v>16352.3</v>
      </c>
      <c r="M265" s="141"/>
      <c r="N265" s="142">
        <v>101220.72</v>
      </c>
      <c r="O265" s="266"/>
      <c r="P265" s="266"/>
      <c r="Q265" s="266"/>
      <c r="AS265" s="109"/>
      <c r="AT265" s="95" t="s">
        <v>288</v>
      </c>
    </row>
    <row r="266" spans="1:47" s="159" customFormat="1" ht="16.5" x14ac:dyDescent="0.3">
      <c r="A266" s="139"/>
      <c r="B266" s="254"/>
      <c r="C266" s="335" t="s">
        <v>215</v>
      </c>
      <c r="D266" s="335"/>
      <c r="E266" s="335"/>
      <c r="F266" s="335"/>
      <c r="G266" s="335"/>
      <c r="H266" s="335"/>
      <c r="I266" s="335"/>
      <c r="J266" s="335"/>
      <c r="K266" s="335"/>
      <c r="L266" s="140">
        <v>315.82</v>
      </c>
      <c r="M266" s="141"/>
      <c r="N266" s="142">
        <v>13510.8</v>
      </c>
      <c r="O266" s="266"/>
      <c r="P266" s="266"/>
      <c r="Q266" s="266"/>
      <c r="AS266" s="109"/>
      <c r="AT266" s="95" t="s">
        <v>215</v>
      </c>
    </row>
    <row r="267" spans="1:47" s="159" customFormat="1" ht="16.5" x14ac:dyDescent="0.3">
      <c r="A267" s="139"/>
      <c r="B267" s="254"/>
      <c r="C267" s="335" t="s">
        <v>216</v>
      </c>
      <c r="D267" s="335"/>
      <c r="E267" s="335"/>
      <c r="F267" s="335"/>
      <c r="G267" s="335"/>
      <c r="H267" s="335"/>
      <c r="I267" s="335"/>
      <c r="J267" s="335"/>
      <c r="K267" s="335"/>
      <c r="L267" s="140">
        <v>298.38</v>
      </c>
      <c r="M267" s="141"/>
      <c r="N267" s="142">
        <v>12764.35</v>
      </c>
      <c r="O267" s="266"/>
      <c r="P267" s="266"/>
      <c r="Q267" s="266"/>
      <c r="AS267" s="109"/>
      <c r="AT267" s="95" t="s">
        <v>216</v>
      </c>
    </row>
    <row r="268" spans="1:47" s="159" customFormat="1" ht="16.5" x14ac:dyDescent="0.3">
      <c r="A268" s="139"/>
      <c r="B268" s="254"/>
      <c r="C268" s="335" t="s">
        <v>217</v>
      </c>
      <c r="D268" s="335"/>
      <c r="E268" s="335"/>
      <c r="F268" s="335"/>
      <c r="G268" s="335"/>
      <c r="H268" s="335"/>
      <c r="I268" s="335"/>
      <c r="J268" s="335"/>
      <c r="K268" s="335"/>
      <c r="L268" s="140">
        <v>157.65</v>
      </c>
      <c r="M268" s="141"/>
      <c r="N268" s="142">
        <v>6744.43</v>
      </c>
      <c r="O268" s="266"/>
      <c r="P268" s="266"/>
      <c r="Q268" s="266"/>
      <c r="AS268" s="109"/>
      <c r="AT268" s="95" t="s">
        <v>217</v>
      </c>
    </row>
    <row r="269" spans="1:47" s="159" customFormat="1" ht="16.5" x14ac:dyDescent="0.3">
      <c r="A269" s="139"/>
      <c r="B269" s="267"/>
      <c r="C269" s="334" t="s">
        <v>290</v>
      </c>
      <c r="D269" s="334"/>
      <c r="E269" s="334"/>
      <c r="F269" s="334"/>
      <c r="G269" s="334"/>
      <c r="H269" s="334"/>
      <c r="I269" s="334"/>
      <c r="J269" s="334"/>
      <c r="K269" s="334"/>
      <c r="L269" s="147">
        <v>19128.509999999998</v>
      </c>
      <c r="M269" s="148"/>
      <c r="N269" s="149">
        <v>151253.44</v>
      </c>
      <c r="O269" s="266"/>
      <c r="P269" s="266"/>
      <c r="Q269" s="266"/>
      <c r="AS269" s="109"/>
      <c r="AU269" s="109" t="s">
        <v>290</v>
      </c>
    </row>
    <row r="270" spans="1:47" s="159" customFormat="1" ht="16.5" x14ac:dyDescent="0.3">
      <c r="A270" s="139"/>
      <c r="B270" s="254"/>
      <c r="C270" s="335" t="s">
        <v>203</v>
      </c>
      <c r="D270" s="335"/>
      <c r="E270" s="335"/>
      <c r="F270" s="335"/>
      <c r="G270" s="335"/>
      <c r="H270" s="335"/>
      <c r="I270" s="335"/>
      <c r="J270" s="335"/>
      <c r="K270" s="335"/>
      <c r="L270" s="143"/>
      <c r="M270" s="141"/>
      <c r="N270" s="144"/>
      <c r="O270" s="266"/>
      <c r="P270" s="266"/>
      <c r="Q270" s="266"/>
      <c r="AS270" s="109"/>
      <c r="AT270" s="95" t="s">
        <v>203</v>
      </c>
      <c r="AU270" s="109"/>
    </row>
    <row r="271" spans="1:47" s="159" customFormat="1" ht="16.5" x14ac:dyDescent="0.3">
      <c r="A271" s="139"/>
      <c r="B271" s="254"/>
      <c r="C271" s="335" t="s">
        <v>462</v>
      </c>
      <c r="D271" s="335"/>
      <c r="E271" s="335"/>
      <c r="F271" s="335"/>
      <c r="G271" s="335"/>
      <c r="H271" s="335"/>
      <c r="I271" s="335"/>
      <c r="J271" s="335"/>
      <c r="K271" s="335"/>
      <c r="L271" s="140">
        <v>959.88</v>
      </c>
      <c r="M271" s="141"/>
      <c r="N271" s="142">
        <v>8053.32</v>
      </c>
      <c r="O271" s="266"/>
      <c r="P271" s="266"/>
      <c r="Q271" s="266"/>
      <c r="AS271" s="109"/>
      <c r="AT271" s="95" t="s">
        <v>462</v>
      </c>
      <c r="AU271" s="109"/>
    </row>
    <row r="272" spans="1:47" s="159" customFormat="1" ht="16.5" x14ac:dyDescent="0.3">
      <c r="A272" s="139"/>
      <c r="B272" s="254"/>
      <c r="C272" s="335" t="s">
        <v>463</v>
      </c>
      <c r="D272" s="335"/>
      <c r="E272" s="335"/>
      <c r="F272" s="335"/>
      <c r="G272" s="335"/>
      <c r="H272" s="335"/>
      <c r="I272" s="335"/>
      <c r="J272" s="335"/>
      <c r="K272" s="335"/>
      <c r="L272" s="146">
        <v>16352.3</v>
      </c>
      <c r="M272" s="141"/>
      <c r="N272" s="142">
        <v>101220.72</v>
      </c>
      <c r="O272" s="266"/>
      <c r="P272" s="266"/>
      <c r="Q272" s="266"/>
      <c r="AS272" s="109"/>
      <c r="AT272" s="95" t="s">
        <v>463</v>
      </c>
      <c r="AU272" s="109"/>
    </row>
    <row r="273" spans="1:47" s="159" customFormat="1" ht="1.5" customHeight="1" x14ac:dyDescent="0.25">
      <c r="B273" s="134"/>
      <c r="C273" s="212"/>
      <c r="D273" s="212"/>
      <c r="E273" s="212"/>
      <c r="F273" s="212"/>
      <c r="G273" s="212"/>
      <c r="H273" s="212"/>
      <c r="I273" s="212"/>
      <c r="J273" s="212"/>
      <c r="K273" s="212"/>
      <c r="L273" s="147"/>
      <c r="M273" s="154"/>
      <c r="N273" s="268"/>
    </row>
    <row r="274" spans="1:47" s="159" customFormat="1" ht="26.25" customHeight="1" x14ac:dyDescent="0.25">
      <c r="A274" s="155"/>
      <c r="B274" s="156"/>
      <c r="C274" s="156"/>
      <c r="D274" s="156"/>
      <c r="E274" s="156"/>
      <c r="F274" s="156"/>
      <c r="G274" s="156"/>
      <c r="H274" s="156"/>
      <c r="I274" s="156"/>
      <c r="J274" s="156"/>
      <c r="K274" s="156"/>
      <c r="L274" s="156"/>
      <c r="M274" s="156"/>
      <c r="N274" s="156"/>
    </row>
    <row r="275" spans="1:47" s="241" customFormat="1" ht="12.75" customHeight="1" x14ac:dyDescent="0.2">
      <c r="A275" s="218"/>
      <c r="B275" s="269" t="s">
        <v>291</v>
      </c>
      <c r="C275" s="331"/>
      <c r="D275" s="331"/>
      <c r="E275" s="331"/>
      <c r="F275" s="331"/>
      <c r="G275" s="331"/>
      <c r="H275" s="331"/>
      <c r="I275" s="331"/>
      <c r="J275" s="331"/>
      <c r="K275" s="331"/>
      <c r="L275" s="331"/>
      <c r="Y275" s="226"/>
      <c r="Z275" s="226"/>
      <c r="AA275" s="226"/>
      <c r="AB275" s="226"/>
      <c r="AC275" s="226"/>
      <c r="AD275" s="226"/>
      <c r="AE275" s="226"/>
      <c r="AF275" s="226"/>
      <c r="AG275" s="226"/>
      <c r="AH275" s="226"/>
      <c r="AI275" s="226"/>
      <c r="AJ275" s="226"/>
      <c r="AK275" s="226"/>
      <c r="AL275" s="226"/>
      <c r="AM275" s="226"/>
      <c r="AN275" s="226"/>
      <c r="AO275" s="226"/>
      <c r="AP275" s="226"/>
      <c r="AQ275" s="226"/>
      <c r="AR275" s="226"/>
      <c r="AS275" s="226"/>
      <c r="AT275" s="226"/>
      <c r="AU275" s="226"/>
    </row>
    <row r="276" spans="1:47" s="241" customFormat="1" ht="13.5" customHeight="1" x14ac:dyDescent="0.2">
      <c r="A276" s="218"/>
      <c r="B276" s="270"/>
      <c r="C276" s="332" t="s">
        <v>292</v>
      </c>
      <c r="D276" s="332"/>
      <c r="E276" s="332"/>
      <c r="F276" s="332"/>
      <c r="G276" s="332"/>
      <c r="H276" s="332"/>
      <c r="I276" s="332"/>
      <c r="J276" s="332"/>
      <c r="K276" s="332"/>
      <c r="L276" s="332"/>
      <c r="Y276" s="226"/>
      <c r="Z276" s="226"/>
      <c r="AA276" s="226"/>
      <c r="AB276" s="226"/>
      <c r="AC276" s="226"/>
      <c r="AD276" s="226"/>
      <c r="AE276" s="226"/>
      <c r="AF276" s="226"/>
      <c r="AG276" s="226"/>
      <c r="AH276" s="226"/>
      <c r="AI276" s="226"/>
      <c r="AJ276" s="226"/>
      <c r="AK276" s="226"/>
      <c r="AL276" s="226"/>
      <c r="AM276" s="226"/>
      <c r="AN276" s="226"/>
      <c r="AO276" s="226"/>
      <c r="AP276" s="226"/>
      <c r="AQ276" s="226"/>
      <c r="AR276" s="226"/>
      <c r="AS276" s="226"/>
      <c r="AT276" s="226"/>
      <c r="AU276" s="226"/>
    </row>
    <row r="277" spans="1:47" s="241" customFormat="1" ht="13.5" customHeight="1" x14ac:dyDescent="0.2">
      <c r="A277" s="218"/>
      <c r="B277" s="269" t="s">
        <v>293</v>
      </c>
      <c r="C277" s="331"/>
      <c r="D277" s="331"/>
      <c r="E277" s="331"/>
      <c r="F277" s="331"/>
      <c r="G277" s="331"/>
      <c r="H277" s="331"/>
      <c r="I277" s="331"/>
      <c r="J277" s="331"/>
      <c r="K277" s="331"/>
      <c r="L277" s="331"/>
      <c r="Y277" s="226"/>
      <c r="Z277" s="226"/>
      <c r="AA277" s="226"/>
      <c r="AB277" s="226"/>
      <c r="AC277" s="226"/>
      <c r="AD277" s="226"/>
      <c r="AE277" s="226"/>
      <c r="AF277" s="226"/>
      <c r="AG277" s="226"/>
      <c r="AH277" s="226"/>
      <c r="AI277" s="226"/>
      <c r="AJ277" s="226"/>
      <c r="AK277" s="226"/>
      <c r="AL277" s="226"/>
      <c r="AM277" s="226"/>
      <c r="AN277" s="226"/>
      <c r="AO277" s="226"/>
      <c r="AP277" s="226"/>
      <c r="AQ277" s="226"/>
      <c r="AR277" s="226"/>
      <c r="AS277" s="226"/>
      <c r="AT277" s="226"/>
      <c r="AU277" s="226"/>
    </row>
    <row r="278" spans="1:47" s="241" customFormat="1" ht="13.5" customHeight="1" x14ac:dyDescent="0.2">
      <c r="A278" s="218"/>
      <c r="C278" s="332" t="s">
        <v>292</v>
      </c>
      <c r="D278" s="332"/>
      <c r="E278" s="332"/>
      <c r="F278" s="332"/>
      <c r="G278" s="332"/>
      <c r="H278" s="332"/>
      <c r="I278" s="332"/>
      <c r="J278" s="332"/>
      <c r="K278" s="332"/>
      <c r="L278" s="332"/>
      <c r="Y278" s="226"/>
      <c r="Z278" s="226"/>
      <c r="AA278" s="226"/>
      <c r="AB278" s="226"/>
      <c r="AC278" s="226"/>
      <c r="AD278" s="226"/>
      <c r="AE278" s="226"/>
      <c r="AF278" s="226"/>
      <c r="AG278" s="226"/>
      <c r="AH278" s="226"/>
      <c r="AI278" s="226"/>
      <c r="AJ278" s="226"/>
      <c r="AK278" s="226"/>
      <c r="AL278" s="226"/>
      <c r="AM278" s="226"/>
      <c r="AN278" s="226"/>
      <c r="AO278" s="226"/>
      <c r="AP278" s="226"/>
      <c r="AQ278" s="226"/>
      <c r="AR278" s="226"/>
      <c r="AS278" s="226"/>
      <c r="AT278" s="226"/>
      <c r="AU278" s="226"/>
    </row>
    <row r="279" spans="1:47" s="159" customFormat="1" ht="21" customHeight="1" x14ac:dyDescent="0.25"/>
    <row r="280" spans="1:47" s="241" customFormat="1" ht="22.5" customHeight="1" x14ac:dyDescent="0.25">
      <c r="A280" s="333" t="s">
        <v>464</v>
      </c>
      <c r="B280" s="333"/>
      <c r="C280" s="333"/>
      <c r="D280" s="333"/>
      <c r="E280" s="333"/>
      <c r="F280" s="333"/>
      <c r="G280" s="333"/>
      <c r="H280" s="333"/>
      <c r="I280" s="333"/>
      <c r="J280" s="333"/>
      <c r="K280" s="333"/>
      <c r="L280" s="333"/>
      <c r="M280" s="333"/>
      <c r="N280" s="333"/>
      <c r="O280" s="265"/>
      <c r="P280" s="265"/>
      <c r="Q280" s="159"/>
      <c r="R280" s="159"/>
      <c r="S280" s="159"/>
      <c r="T280" s="159"/>
      <c r="U280" s="159"/>
      <c r="V280" s="159"/>
      <c r="W280" s="159"/>
      <c r="X280" s="159"/>
      <c r="Y280" s="226"/>
      <c r="Z280" s="226"/>
      <c r="AA280" s="226"/>
      <c r="AB280" s="226"/>
      <c r="AC280" s="226"/>
      <c r="AD280" s="226"/>
      <c r="AE280" s="226"/>
      <c r="AF280" s="226"/>
      <c r="AG280" s="226"/>
      <c r="AH280" s="226"/>
      <c r="AI280" s="226"/>
      <c r="AJ280" s="226"/>
      <c r="AK280" s="226"/>
      <c r="AL280" s="226"/>
      <c r="AM280" s="226"/>
      <c r="AN280" s="226"/>
      <c r="AO280" s="226"/>
      <c r="AP280" s="226"/>
      <c r="AQ280" s="226"/>
      <c r="AR280" s="226"/>
      <c r="AS280" s="226"/>
      <c r="AT280" s="226"/>
      <c r="AU280" s="226"/>
    </row>
    <row r="281" spans="1:47" s="241" customFormat="1" ht="12.75" customHeight="1" x14ac:dyDescent="0.25">
      <c r="A281" s="333" t="s">
        <v>465</v>
      </c>
      <c r="B281" s="333"/>
      <c r="C281" s="333"/>
      <c r="D281" s="333"/>
      <c r="E281" s="333"/>
      <c r="F281" s="333"/>
      <c r="G281" s="333"/>
      <c r="H281" s="333"/>
      <c r="I281" s="333"/>
      <c r="J281" s="333"/>
      <c r="K281" s="333"/>
      <c r="L281" s="333"/>
      <c r="M281" s="333"/>
      <c r="N281" s="333"/>
      <c r="O281" s="265"/>
      <c r="P281" s="265"/>
      <c r="Q281" s="159"/>
      <c r="R281" s="159"/>
      <c r="S281" s="159"/>
      <c r="T281" s="159"/>
      <c r="U281" s="159"/>
      <c r="V281" s="159"/>
      <c r="W281" s="159"/>
      <c r="X281" s="159"/>
      <c r="Y281" s="226"/>
      <c r="Z281" s="226"/>
      <c r="AA281" s="226"/>
      <c r="AB281" s="226"/>
      <c r="AC281" s="226"/>
      <c r="AD281" s="226"/>
      <c r="AE281" s="226"/>
      <c r="AF281" s="226"/>
      <c r="AG281" s="226"/>
      <c r="AH281" s="226"/>
      <c r="AI281" s="226"/>
      <c r="AJ281" s="226"/>
      <c r="AK281" s="226"/>
      <c r="AL281" s="226"/>
      <c r="AM281" s="226"/>
      <c r="AN281" s="226"/>
      <c r="AO281" s="226"/>
      <c r="AP281" s="226"/>
      <c r="AQ281" s="226"/>
      <c r="AR281" s="226"/>
      <c r="AS281" s="226"/>
      <c r="AT281" s="226"/>
      <c r="AU281" s="226"/>
    </row>
    <row r="282" spans="1:47" s="241" customFormat="1" ht="12.75" customHeight="1" x14ac:dyDescent="0.25">
      <c r="A282" s="333" t="s">
        <v>466</v>
      </c>
      <c r="B282" s="333"/>
      <c r="C282" s="333"/>
      <c r="D282" s="333"/>
      <c r="E282" s="333"/>
      <c r="F282" s="333"/>
      <c r="G282" s="333"/>
      <c r="H282" s="333"/>
      <c r="I282" s="333"/>
      <c r="J282" s="333"/>
      <c r="K282" s="333"/>
      <c r="L282" s="333"/>
      <c r="M282" s="333"/>
      <c r="N282" s="333"/>
      <c r="O282" s="265"/>
      <c r="P282" s="265"/>
      <c r="Q282" s="159"/>
      <c r="R282" s="159"/>
      <c r="S282" s="159"/>
      <c r="T282" s="159"/>
      <c r="U282" s="159"/>
      <c r="V282" s="159"/>
      <c r="W282" s="159"/>
      <c r="X282" s="159"/>
      <c r="Y282" s="226"/>
      <c r="Z282" s="226"/>
      <c r="AA282" s="226"/>
      <c r="AB282" s="226"/>
      <c r="AC282" s="226"/>
      <c r="AD282" s="226"/>
      <c r="AE282" s="226"/>
      <c r="AF282" s="226"/>
      <c r="AG282" s="226"/>
      <c r="AH282" s="226"/>
      <c r="AI282" s="226"/>
      <c r="AJ282" s="226"/>
      <c r="AK282" s="226"/>
      <c r="AL282" s="226"/>
      <c r="AM282" s="226"/>
      <c r="AN282" s="226"/>
      <c r="AO282" s="226"/>
      <c r="AP282" s="226"/>
      <c r="AQ282" s="226"/>
      <c r="AR282" s="226"/>
      <c r="AS282" s="226"/>
      <c r="AT282" s="226"/>
      <c r="AU282" s="226"/>
    </row>
    <row r="283" spans="1:47" s="241" customFormat="1" ht="20.25" customHeight="1" x14ac:dyDescent="0.25">
      <c r="A283" s="263"/>
      <c r="B283" s="263"/>
      <c r="C283" s="263"/>
      <c r="D283" s="263"/>
      <c r="E283" s="263"/>
      <c r="F283" s="263"/>
      <c r="G283" s="263"/>
      <c r="H283" s="263"/>
      <c r="I283" s="263"/>
      <c r="J283" s="263"/>
      <c r="K283" s="263"/>
      <c r="L283" s="263"/>
      <c r="M283" s="263"/>
      <c r="N283" s="263"/>
      <c r="O283" s="265"/>
      <c r="P283" s="265"/>
      <c r="Q283" s="159"/>
      <c r="R283" s="159"/>
      <c r="S283" s="159"/>
      <c r="T283" s="159"/>
      <c r="U283" s="159"/>
      <c r="V283" s="159"/>
      <c r="W283" s="159"/>
      <c r="X283" s="159"/>
      <c r="Y283" s="226"/>
      <c r="Z283" s="226"/>
      <c r="AA283" s="226"/>
      <c r="AB283" s="226"/>
      <c r="AC283" s="226"/>
      <c r="AD283" s="226"/>
      <c r="AE283" s="226"/>
      <c r="AF283" s="226"/>
      <c r="AG283" s="226"/>
      <c r="AH283" s="226"/>
      <c r="AI283" s="226"/>
      <c r="AJ283" s="226"/>
      <c r="AK283" s="226"/>
      <c r="AL283" s="226"/>
      <c r="AM283" s="226"/>
      <c r="AN283" s="226"/>
      <c r="AO283" s="226"/>
      <c r="AP283" s="226"/>
      <c r="AQ283" s="226"/>
      <c r="AR283" s="226"/>
      <c r="AS283" s="226"/>
      <c r="AT283" s="226"/>
      <c r="AU283" s="226"/>
    </row>
    <row r="284" spans="1:47" s="159" customFormat="1" ht="15" x14ac:dyDescent="0.25">
      <c r="B284" s="158"/>
      <c r="D284" s="158"/>
      <c r="F284" s="158"/>
    </row>
  </sheetData>
  <mergeCells count="269">
    <mergeCell ref="A4:C4"/>
    <mergeCell ref="K4:N4"/>
    <mergeCell ref="A5:D5"/>
    <mergeCell ref="J5:N5"/>
    <mergeCell ref="A6:D6"/>
    <mergeCell ref="J6:N6"/>
    <mergeCell ref="A15:F15"/>
    <mergeCell ref="G15:N15"/>
    <mergeCell ref="A16:F16"/>
    <mergeCell ref="G16:N16"/>
    <mergeCell ref="A17:F17"/>
    <mergeCell ref="G17:N17"/>
    <mergeCell ref="G11:N11"/>
    <mergeCell ref="G12:N12"/>
    <mergeCell ref="A13:F13"/>
    <mergeCell ref="G13:N13"/>
    <mergeCell ref="A14:F14"/>
    <mergeCell ref="G14:N14"/>
    <mergeCell ref="A27:N27"/>
    <mergeCell ref="B29:F29"/>
    <mergeCell ref="B30:F30"/>
    <mergeCell ref="L37:M37"/>
    <mergeCell ref="L38:M38"/>
    <mergeCell ref="L39:M39"/>
    <mergeCell ref="A19:N19"/>
    <mergeCell ref="A20:N20"/>
    <mergeCell ref="A22:N22"/>
    <mergeCell ref="A23:N23"/>
    <mergeCell ref="A24:N24"/>
    <mergeCell ref="A26:N26"/>
    <mergeCell ref="M41:M43"/>
    <mergeCell ref="N41:N43"/>
    <mergeCell ref="C44:E44"/>
    <mergeCell ref="A45:N45"/>
    <mergeCell ref="C46:E46"/>
    <mergeCell ref="C47:E47"/>
    <mergeCell ref="A41:A43"/>
    <mergeCell ref="B41:B43"/>
    <mergeCell ref="C41:E43"/>
    <mergeCell ref="F41:F43"/>
    <mergeCell ref="G41:I42"/>
    <mergeCell ref="J41:L42"/>
    <mergeCell ref="C54:E54"/>
    <mergeCell ref="C55:E55"/>
    <mergeCell ref="C56:E56"/>
    <mergeCell ref="C57:E57"/>
    <mergeCell ref="C58:E58"/>
    <mergeCell ref="C59:E59"/>
    <mergeCell ref="C48:E48"/>
    <mergeCell ref="C49:E49"/>
    <mergeCell ref="C50:E50"/>
    <mergeCell ref="C51:E51"/>
    <mergeCell ref="C52:E52"/>
    <mergeCell ref="C53:E53"/>
    <mergeCell ref="C66:E66"/>
    <mergeCell ref="C67:E67"/>
    <mergeCell ref="C68:E68"/>
    <mergeCell ref="C69:E69"/>
    <mergeCell ref="C70:E70"/>
    <mergeCell ref="C71:E71"/>
    <mergeCell ref="C60:E60"/>
    <mergeCell ref="C61:E61"/>
    <mergeCell ref="C62:E62"/>
    <mergeCell ref="C63:E63"/>
    <mergeCell ref="C64:E64"/>
    <mergeCell ref="C65:E65"/>
    <mergeCell ref="C78:E78"/>
    <mergeCell ref="C79:E79"/>
    <mergeCell ref="C80:E80"/>
    <mergeCell ref="C81:E81"/>
    <mergeCell ref="C82:E82"/>
    <mergeCell ref="C83:N83"/>
    <mergeCell ref="C72:E72"/>
    <mergeCell ref="C73:E73"/>
    <mergeCell ref="C74:E74"/>
    <mergeCell ref="C75:E75"/>
    <mergeCell ref="C76:E76"/>
    <mergeCell ref="C77:E77"/>
    <mergeCell ref="C90:E90"/>
    <mergeCell ref="C91:E91"/>
    <mergeCell ref="C92:E92"/>
    <mergeCell ref="C93:E93"/>
    <mergeCell ref="C94:E94"/>
    <mergeCell ref="C95:E95"/>
    <mergeCell ref="C84:E84"/>
    <mergeCell ref="C85:E85"/>
    <mergeCell ref="C86:E86"/>
    <mergeCell ref="C87:E87"/>
    <mergeCell ref="C88:E88"/>
    <mergeCell ref="C89:E89"/>
    <mergeCell ref="C102:E102"/>
    <mergeCell ref="C103:E103"/>
    <mergeCell ref="C104:E104"/>
    <mergeCell ref="C105:E105"/>
    <mergeCell ref="C106:E106"/>
    <mergeCell ref="C107:E107"/>
    <mergeCell ref="C96:E96"/>
    <mergeCell ref="C97:E97"/>
    <mergeCell ref="C98:E98"/>
    <mergeCell ref="C99:E99"/>
    <mergeCell ref="C100:E100"/>
    <mergeCell ref="C101:E101"/>
    <mergeCell ref="C114:E114"/>
    <mergeCell ref="C115:E115"/>
    <mergeCell ref="C116:E116"/>
    <mergeCell ref="C117:E117"/>
    <mergeCell ref="C118:E118"/>
    <mergeCell ref="C119:E119"/>
    <mergeCell ref="C108:E108"/>
    <mergeCell ref="C109:E109"/>
    <mergeCell ref="C110:E110"/>
    <mergeCell ref="C111:E111"/>
    <mergeCell ref="C112:E112"/>
    <mergeCell ref="C113:E113"/>
    <mergeCell ref="C126:E126"/>
    <mergeCell ref="C127:E127"/>
    <mergeCell ref="C128:E128"/>
    <mergeCell ref="C129:N129"/>
    <mergeCell ref="C130:E130"/>
    <mergeCell ref="C131:E131"/>
    <mergeCell ref="C120:E120"/>
    <mergeCell ref="C121:E121"/>
    <mergeCell ref="C122:E122"/>
    <mergeCell ref="C123:E123"/>
    <mergeCell ref="C124:E124"/>
    <mergeCell ref="C125:E125"/>
    <mergeCell ref="C138:E138"/>
    <mergeCell ref="C139:E139"/>
    <mergeCell ref="C140:E140"/>
    <mergeCell ref="C141:E141"/>
    <mergeCell ref="C142:E142"/>
    <mergeCell ref="C143:E143"/>
    <mergeCell ref="C132:E132"/>
    <mergeCell ref="C133:E133"/>
    <mergeCell ref="C134:E134"/>
    <mergeCell ref="C135:E135"/>
    <mergeCell ref="C136:E136"/>
    <mergeCell ref="C137:E137"/>
    <mergeCell ref="C150:E150"/>
    <mergeCell ref="C151:E151"/>
    <mergeCell ref="C152:E152"/>
    <mergeCell ref="C153:E153"/>
    <mergeCell ref="C154:E154"/>
    <mergeCell ref="C155:E155"/>
    <mergeCell ref="C144:N144"/>
    <mergeCell ref="C145:E145"/>
    <mergeCell ref="C146:E146"/>
    <mergeCell ref="C147:E147"/>
    <mergeCell ref="C148:E148"/>
    <mergeCell ref="C149:E149"/>
    <mergeCell ref="C162:E162"/>
    <mergeCell ref="C163:E163"/>
    <mergeCell ref="C164:E164"/>
    <mergeCell ref="C165:E165"/>
    <mergeCell ref="C166:E166"/>
    <mergeCell ref="C167:E167"/>
    <mergeCell ref="C156:E156"/>
    <mergeCell ref="C157:N157"/>
    <mergeCell ref="C158:E158"/>
    <mergeCell ref="C159:E159"/>
    <mergeCell ref="C160:E160"/>
    <mergeCell ref="C161:E161"/>
    <mergeCell ref="C174:E174"/>
    <mergeCell ref="C175:E175"/>
    <mergeCell ref="C176:E176"/>
    <mergeCell ref="C177:E177"/>
    <mergeCell ref="C178:E178"/>
    <mergeCell ref="C179:E179"/>
    <mergeCell ref="C168:N168"/>
    <mergeCell ref="C169:E169"/>
    <mergeCell ref="C170:E170"/>
    <mergeCell ref="C171:E171"/>
    <mergeCell ref="C172:E172"/>
    <mergeCell ref="C173:E173"/>
    <mergeCell ref="C187:E187"/>
    <mergeCell ref="C188:E188"/>
    <mergeCell ref="C189:E189"/>
    <mergeCell ref="C190:E190"/>
    <mergeCell ref="C191:E191"/>
    <mergeCell ref="C192:E192"/>
    <mergeCell ref="C181:K181"/>
    <mergeCell ref="A182:N182"/>
    <mergeCell ref="C183:E183"/>
    <mergeCell ref="C184:E184"/>
    <mergeCell ref="C185:E185"/>
    <mergeCell ref="C186:E186"/>
    <mergeCell ref="C199:E199"/>
    <mergeCell ref="C200:E200"/>
    <mergeCell ref="C201:E201"/>
    <mergeCell ref="C202:E202"/>
    <mergeCell ref="C203:E203"/>
    <mergeCell ref="C204:E204"/>
    <mergeCell ref="C193:E193"/>
    <mergeCell ref="C194:E194"/>
    <mergeCell ref="C195:E195"/>
    <mergeCell ref="C196:E196"/>
    <mergeCell ref="C197:E197"/>
    <mergeCell ref="C198:E198"/>
    <mergeCell ref="C212:N212"/>
    <mergeCell ref="C213:E213"/>
    <mergeCell ref="C214:E214"/>
    <mergeCell ref="C215:N215"/>
    <mergeCell ref="C216:E216"/>
    <mergeCell ref="C217:E217"/>
    <mergeCell ref="C206:K206"/>
    <mergeCell ref="A207:N207"/>
    <mergeCell ref="C208:E208"/>
    <mergeCell ref="C209:N209"/>
    <mergeCell ref="C210:E210"/>
    <mergeCell ref="C211:E211"/>
    <mergeCell ref="C224:N224"/>
    <mergeCell ref="C225:E225"/>
    <mergeCell ref="C226:E226"/>
    <mergeCell ref="C227:N227"/>
    <mergeCell ref="C228:E228"/>
    <mergeCell ref="C230:K230"/>
    <mergeCell ref="C218:N218"/>
    <mergeCell ref="C219:E219"/>
    <mergeCell ref="C220:E220"/>
    <mergeCell ref="C221:N221"/>
    <mergeCell ref="C222:E222"/>
    <mergeCell ref="C223:E223"/>
    <mergeCell ref="C237:E237"/>
    <mergeCell ref="C238:E238"/>
    <mergeCell ref="C239:N239"/>
    <mergeCell ref="C240:E240"/>
    <mergeCell ref="C241:E241"/>
    <mergeCell ref="C242:N242"/>
    <mergeCell ref="A231:N231"/>
    <mergeCell ref="C232:E232"/>
    <mergeCell ref="C233:N233"/>
    <mergeCell ref="C234:E234"/>
    <mergeCell ref="C235:E235"/>
    <mergeCell ref="C236:N236"/>
    <mergeCell ref="C251:K251"/>
    <mergeCell ref="C252:K252"/>
    <mergeCell ref="C253:K253"/>
    <mergeCell ref="C254:K254"/>
    <mergeCell ref="C255:K255"/>
    <mergeCell ref="C256:K256"/>
    <mergeCell ref="C243:E243"/>
    <mergeCell ref="C244:E244"/>
    <mergeCell ref="C245:N245"/>
    <mergeCell ref="C246:E246"/>
    <mergeCell ref="C248:K248"/>
    <mergeCell ref="C250:K250"/>
    <mergeCell ref="C263:K263"/>
    <mergeCell ref="C264:K264"/>
    <mergeCell ref="C265:K265"/>
    <mergeCell ref="C266:K266"/>
    <mergeCell ref="C267:K267"/>
    <mergeCell ref="C268:K268"/>
    <mergeCell ref="C257:K257"/>
    <mergeCell ref="C258:K258"/>
    <mergeCell ref="C259:K259"/>
    <mergeCell ref="C260:K260"/>
    <mergeCell ref="C261:K261"/>
    <mergeCell ref="C262:K262"/>
    <mergeCell ref="C277:L277"/>
    <mergeCell ref="C278:L278"/>
    <mergeCell ref="A280:N280"/>
    <mergeCell ref="A281:N281"/>
    <mergeCell ref="A282:N282"/>
    <mergeCell ref="C269:K269"/>
    <mergeCell ref="C270:K270"/>
    <mergeCell ref="C271:K271"/>
    <mergeCell ref="C272:K272"/>
    <mergeCell ref="C275:L275"/>
    <mergeCell ref="C276:L276"/>
  </mergeCells>
  <printOptions horizontalCentered="1"/>
  <pageMargins left="0.39370077848434498" right="0.23622047901153601" top="0.35433071851730302" bottom="0.31496062874794001" header="0" footer="0"/>
  <pageSetup paperSize="9" fitToHeight="0" orientation="portrait"/>
  <headerFooter>
    <oddFooter>&amp;RСтраница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96156-1AE3-41FE-A827-2A3CD9180635}">
  <sheetPr>
    <tabColor rgb="FFFFC000"/>
    <pageSetUpPr fitToPage="1"/>
  </sheetPr>
  <dimension ref="A1:AT104"/>
  <sheetViews>
    <sheetView topLeftCell="A85" workbookViewId="0">
      <selection activeCell="G13" sqref="G13:N13"/>
    </sheetView>
  </sheetViews>
  <sheetFormatPr defaultColWidth="9.140625" defaultRowHeight="10.5" customHeight="1" x14ac:dyDescent="0.2"/>
  <cols>
    <col min="1" max="1" width="8.85546875" style="157" customWidth="1"/>
    <col min="2" max="2" width="20.140625" style="94" customWidth="1"/>
    <col min="3" max="4" width="10.42578125" style="94" customWidth="1"/>
    <col min="5" max="5" width="13.28515625" style="94" customWidth="1"/>
    <col min="6" max="6" width="8.5703125" style="94" customWidth="1"/>
    <col min="7" max="7" width="7.85546875" style="94" customWidth="1"/>
    <col min="8" max="8" width="8.42578125" style="94" customWidth="1"/>
    <col min="9" max="9" width="12" style="94" customWidth="1"/>
    <col min="10" max="10" width="12.28515625" style="94" customWidth="1"/>
    <col min="11" max="11" width="8.5703125" style="94" customWidth="1"/>
    <col min="12" max="12" width="12" style="94" customWidth="1"/>
    <col min="13" max="13" width="7.85546875" style="94" customWidth="1"/>
    <col min="14" max="14" width="13.28515625" style="94" customWidth="1"/>
    <col min="15" max="15" width="1.140625" style="94" hidden="1" customWidth="1"/>
    <col min="16" max="16" width="73.85546875" style="94" hidden="1" customWidth="1"/>
    <col min="17" max="17" width="83.42578125" style="94" hidden="1" customWidth="1"/>
    <col min="18" max="24" width="9.140625" style="94"/>
    <col min="25" max="25" width="49.85546875" style="95" hidden="1" customWidth="1"/>
    <col min="26" max="26" width="54" style="95" hidden="1" customWidth="1"/>
    <col min="27" max="32" width="82.28515625" style="95" hidden="1" customWidth="1"/>
    <col min="33" max="36" width="154" style="95" hidden="1" customWidth="1"/>
    <col min="37" max="37" width="34.140625" style="95" hidden="1" customWidth="1"/>
    <col min="38" max="38" width="125" style="95" hidden="1" customWidth="1"/>
    <col min="39" max="42" width="34.140625" style="95" hidden="1" customWidth="1"/>
    <col min="43" max="46" width="91.85546875" style="95" hidden="1" customWidth="1"/>
    <col min="47" max="16384" width="9.140625" style="94"/>
  </cols>
  <sheetData>
    <row r="1" spans="1:31" s="159" customFormat="1" ht="15" x14ac:dyDescent="0.25"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217" t="s">
        <v>102</v>
      </c>
    </row>
    <row r="2" spans="1:31" s="159" customFormat="1" ht="10.5" customHeight="1" x14ac:dyDescent="0.25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7" t="s">
        <v>437</v>
      </c>
    </row>
    <row r="3" spans="1:31" s="159" customFormat="1" ht="8.25" customHeight="1" x14ac:dyDescent="0.25">
      <c r="A3" s="218"/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7"/>
    </row>
    <row r="4" spans="1:31" s="159" customFormat="1" ht="14.25" customHeight="1" x14ac:dyDescent="0.25">
      <c r="A4" s="358" t="s">
        <v>438</v>
      </c>
      <c r="B4" s="358"/>
      <c r="C4" s="358"/>
      <c r="D4" s="219"/>
      <c r="E4" s="218"/>
      <c r="F4" s="218"/>
      <c r="G4" s="218"/>
      <c r="H4" s="218"/>
      <c r="I4" s="218"/>
      <c r="J4" s="157"/>
      <c r="K4" s="358" t="s">
        <v>439</v>
      </c>
      <c r="L4" s="358"/>
      <c r="M4" s="358"/>
      <c r="N4" s="358"/>
    </row>
    <row r="5" spans="1:31" s="159" customFormat="1" ht="12" customHeight="1" x14ac:dyDescent="0.25">
      <c r="A5" s="359"/>
      <c r="B5" s="359"/>
      <c r="C5" s="359"/>
      <c r="D5" s="359"/>
      <c r="E5" s="220"/>
      <c r="F5" s="218"/>
      <c r="G5" s="218"/>
      <c r="H5" s="218"/>
      <c r="I5" s="218"/>
      <c r="J5" s="360"/>
      <c r="K5" s="360"/>
      <c r="L5" s="360"/>
      <c r="M5" s="360"/>
      <c r="N5" s="360"/>
    </row>
    <row r="6" spans="1:31" s="159" customFormat="1" ht="15" x14ac:dyDescent="0.25">
      <c r="A6" s="335"/>
      <c r="B6" s="335"/>
      <c r="C6" s="335"/>
      <c r="D6" s="335"/>
      <c r="E6" s="218"/>
      <c r="F6" s="218"/>
      <c r="G6" s="218"/>
      <c r="H6" s="218"/>
      <c r="I6" s="218"/>
      <c r="J6" s="335"/>
      <c r="K6" s="335"/>
      <c r="L6" s="335"/>
      <c r="M6" s="335"/>
      <c r="N6" s="335"/>
      <c r="Y6" s="95" t="s">
        <v>106</v>
      </c>
      <c r="Z6" s="95" t="s">
        <v>106</v>
      </c>
    </row>
    <row r="7" spans="1:31" s="159" customFormat="1" ht="17.25" customHeight="1" x14ac:dyDescent="0.25">
      <c r="A7" s="221"/>
      <c r="B7" s="96"/>
      <c r="C7" s="98"/>
      <c r="D7" s="220"/>
      <c r="E7" s="218"/>
      <c r="F7" s="218"/>
      <c r="G7" s="218"/>
      <c r="H7" s="218"/>
      <c r="I7" s="218"/>
      <c r="J7" s="221"/>
      <c r="K7" s="221"/>
      <c r="L7" s="221"/>
      <c r="M7" s="221"/>
      <c r="N7" s="98"/>
    </row>
    <row r="8" spans="1:31" s="159" customFormat="1" ht="16.5" customHeight="1" x14ac:dyDescent="0.25">
      <c r="A8" s="157" t="s">
        <v>440</v>
      </c>
      <c r="B8" s="222"/>
      <c r="C8" s="222"/>
      <c r="D8" s="222"/>
      <c r="E8" s="218"/>
      <c r="F8" s="218"/>
      <c r="G8" s="218"/>
      <c r="H8" s="218"/>
      <c r="I8" s="218"/>
      <c r="J8" s="157"/>
      <c r="K8" s="157"/>
      <c r="L8" s="222"/>
      <c r="M8" s="222"/>
      <c r="N8" s="99" t="s">
        <v>440</v>
      </c>
    </row>
    <row r="9" spans="1:31" s="159" customFormat="1" ht="15.75" customHeight="1" x14ac:dyDescent="0.25">
      <c r="A9" s="218"/>
      <c r="B9" s="218"/>
      <c r="C9" s="218"/>
      <c r="D9" s="218"/>
      <c r="E9" s="218"/>
      <c r="F9" s="223"/>
      <c r="G9" s="218"/>
      <c r="H9" s="218"/>
      <c r="I9" s="218"/>
      <c r="J9" s="218"/>
      <c r="K9" s="218"/>
      <c r="L9" s="218"/>
      <c r="M9" s="218"/>
      <c r="N9" s="218"/>
    </row>
    <row r="10" spans="1:31" s="159" customFormat="1" ht="2.25" customHeight="1" x14ac:dyDescent="0.25">
      <c r="A10" s="224"/>
      <c r="B10" s="222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</row>
    <row r="11" spans="1:31" s="159" customFormat="1" ht="14.25" customHeight="1" x14ac:dyDescent="0.25">
      <c r="A11" s="224" t="s">
        <v>105</v>
      </c>
      <c r="B11" s="222"/>
      <c r="C11" s="218"/>
      <c r="E11" s="218"/>
      <c r="F11" s="218"/>
      <c r="G11" s="346" t="s">
        <v>441</v>
      </c>
      <c r="H11" s="346"/>
      <c r="I11" s="346"/>
      <c r="J11" s="346"/>
      <c r="K11" s="346"/>
      <c r="L11" s="346"/>
      <c r="M11" s="346"/>
      <c r="N11" s="346"/>
    </row>
    <row r="12" spans="1:31" s="159" customFormat="1" ht="67.5" customHeight="1" x14ac:dyDescent="0.25">
      <c r="A12" s="224" t="s">
        <v>103</v>
      </c>
      <c r="B12" s="222"/>
      <c r="C12" s="218"/>
      <c r="E12" s="225"/>
      <c r="F12" s="225"/>
      <c r="G12" s="355" t="s">
        <v>104</v>
      </c>
      <c r="H12" s="355"/>
      <c r="I12" s="355"/>
      <c r="J12" s="355"/>
      <c r="K12" s="355"/>
      <c r="L12" s="355"/>
      <c r="M12" s="355"/>
      <c r="N12" s="355"/>
      <c r="AA12" s="226" t="s">
        <v>104</v>
      </c>
    </row>
    <row r="13" spans="1:31" s="159" customFormat="1" ht="22.5" customHeight="1" x14ac:dyDescent="0.25">
      <c r="A13" s="356" t="s">
        <v>442</v>
      </c>
      <c r="B13" s="356"/>
      <c r="C13" s="356"/>
      <c r="D13" s="356"/>
      <c r="E13" s="356"/>
      <c r="F13" s="356"/>
      <c r="G13" s="355"/>
      <c r="H13" s="355"/>
      <c r="I13" s="355"/>
      <c r="J13" s="355"/>
      <c r="K13" s="355"/>
      <c r="L13" s="355"/>
      <c r="M13" s="355"/>
      <c r="N13" s="355"/>
      <c r="P13" s="227" t="s">
        <v>442</v>
      </c>
      <c r="Q13" s="228"/>
      <c r="R13" s="226"/>
      <c r="S13" s="226"/>
      <c r="T13" s="226"/>
      <c r="U13" s="226"/>
      <c r="V13" s="226"/>
      <c r="W13" s="226"/>
      <c r="X13" s="226"/>
      <c r="AB13" s="226" t="s">
        <v>106</v>
      </c>
    </row>
    <row r="14" spans="1:31" s="159" customFormat="1" ht="67.5" customHeight="1" x14ac:dyDescent="0.25">
      <c r="A14" s="357" t="s">
        <v>443</v>
      </c>
      <c r="B14" s="357"/>
      <c r="C14" s="357"/>
      <c r="D14" s="357"/>
      <c r="E14" s="357"/>
      <c r="F14" s="357"/>
      <c r="G14" s="355"/>
      <c r="H14" s="355"/>
      <c r="I14" s="355"/>
      <c r="J14" s="355"/>
      <c r="K14" s="355"/>
      <c r="L14" s="355"/>
      <c r="M14" s="355"/>
      <c r="N14" s="355"/>
      <c r="P14" s="227" t="s">
        <v>443</v>
      </c>
      <c r="Q14" s="228"/>
      <c r="R14" s="226"/>
      <c r="S14" s="226"/>
      <c r="T14" s="226"/>
      <c r="U14" s="226"/>
      <c r="V14" s="226"/>
      <c r="W14" s="226"/>
      <c r="X14" s="226"/>
      <c r="AC14" s="226" t="s">
        <v>106</v>
      </c>
    </row>
    <row r="15" spans="1:31" s="159" customFormat="1" ht="33.75" customHeight="1" x14ac:dyDescent="0.25">
      <c r="A15" s="356" t="s">
        <v>444</v>
      </c>
      <c r="B15" s="356"/>
      <c r="C15" s="356"/>
      <c r="D15" s="356"/>
      <c r="E15" s="356"/>
      <c r="F15" s="356"/>
      <c r="G15" s="355"/>
      <c r="H15" s="355"/>
      <c r="I15" s="355"/>
      <c r="J15" s="355"/>
      <c r="K15" s="355"/>
      <c r="L15" s="355"/>
      <c r="M15" s="355"/>
      <c r="N15" s="355"/>
      <c r="P15" s="227" t="s">
        <v>444</v>
      </c>
      <c r="Q15" s="228"/>
      <c r="R15" s="226"/>
      <c r="S15" s="226"/>
      <c r="T15" s="226"/>
      <c r="U15" s="226"/>
      <c r="V15" s="226"/>
      <c r="W15" s="226"/>
      <c r="X15" s="226"/>
      <c r="AD15" s="226" t="s">
        <v>106</v>
      </c>
    </row>
    <row r="16" spans="1:31" s="159" customFormat="1" ht="11.25" customHeight="1" x14ac:dyDescent="0.25">
      <c r="A16" s="354" t="s">
        <v>445</v>
      </c>
      <c r="B16" s="354"/>
      <c r="C16" s="354"/>
      <c r="D16" s="354"/>
      <c r="E16" s="354"/>
      <c r="F16" s="354"/>
      <c r="G16" s="355"/>
      <c r="H16" s="355"/>
      <c r="I16" s="355"/>
      <c r="J16" s="355"/>
      <c r="K16" s="355"/>
      <c r="L16" s="355"/>
      <c r="M16" s="355"/>
      <c r="N16" s="355"/>
      <c r="P16" s="229"/>
      <c r="Q16" s="229"/>
      <c r="AE16" s="226" t="s">
        <v>106</v>
      </c>
    </row>
    <row r="17" spans="1:35" s="159" customFormat="1" ht="15" x14ac:dyDescent="0.25">
      <c r="A17" s="354" t="s">
        <v>446</v>
      </c>
      <c r="B17" s="354"/>
      <c r="C17" s="354"/>
      <c r="D17" s="354"/>
      <c r="E17" s="354"/>
      <c r="F17" s="354"/>
      <c r="G17" s="355"/>
      <c r="H17" s="355"/>
      <c r="I17" s="355"/>
      <c r="J17" s="355"/>
      <c r="K17" s="355"/>
      <c r="L17" s="355"/>
      <c r="M17" s="355"/>
      <c r="N17" s="355"/>
      <c r="AF17" s="226" t="s">
        <v>106</v>
      </c>
    </row>
    <row r="18" spans="1:35" s="159" customFormat="1" ht="8.25" customHeight="1" x14ac:dyDescent="0.25">
      <c r="A18" s="230"/>
      <c r="B18" s="218"/>
      <c r="C18" s="218"/>
      <c r="D18" s="218"/>
      <c r="E18" s="218"/>
      <c r="F18" s="222"/>
      <c r="G18" s="222"/>
      <c r="H18" s="222"/>
      <c r="I18" s="222"/>
      <c r="J18" s="222"/>
      <c r="K18" s="222"/>
      <c r="L18" s="222"/>
      <c r="M18" s="222"/>
      <c r="N18" s="222"/>
    </row>
    <row r="19" spans="1:35" s="159" customFormat="1" ht="15" x14ac:dyDescent="0.25">
      <c r="A19" s="350" t="s">
        <v>430</v>
      </c>
      <c r="B19" s="350"/>
      <c r="C19" s="350"/>
      <c r="D19" s="350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AG19" s="226" t="s">
        <v>430</v>
      </c>
    </row>
    <row r="20" spans="1:35" s="159" customFormat="1" ht="15" x14ac:dyDescent="0.25">
      <c r="A20" s="351" t="s">
        <v>0</v>
      </c>
      <c r="B20" s="351"/>
      <c r="C20" s="351"/>
      <c r="D20" s="351"/>
      <c r="E20" s="351"/>
      <c r="F20" s="351"/>
      <c r="G20" s="351"/>
      <c r="H20" s="351"/>
      <c r="I20" s="351"/>
      <c r="J20" s="351"/>
      <c r="K20" s="351"/>
      <c r="L20" s="351"/>
      <c r="M20" s="351"/>
      <c r="N20" s="351"/>
    </row>
    <row r="21" spans="1:35" s="159" customFormat="1" ht="8.25" customHeight="1" x14ac:dyDescent="0.25">
      <c r="A21" s="231"/>
      <c r="B21" s="231"/>
      <c r="C21" s="231"/>
      <c r="D21" s="231"/>
      <c r="E21" s="231"/>
      <c r="F21" s="231"/>
      <c r="G21" s="231"/>
      <c r="H21" s="231"/>
      <c r="I21" s="231"/>
      <c r="J21" s="231"/>
      <c r="K21" s="231"/>
      <c r="L21" s="231"/>
      <c r="M21" s="231"/>
      <c r="N21" s="231"/>
    </row>
    <row r="22" spans="1:35" s="159" customFormat="1" ht="15" x14ac:dyDescent="0.25">
      <c r="A22" s="350" t="s">
        <v>447</v>
      </c>
      <c r="B22" s="350"/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350"/>
      <c r="N22" s="350"/>
      <c r="AH22" s="226" t="s">
        <v>447</v>
      </c>
    </row>
    <row r="23" spans="1:35" s="159" customFormat="1" ht="15" x14ac:dyDescent="0.25">
      <c r="A23" s="351" t="s">
        <v>107</v>
      </c>
      <c r="B23" s="351"/>
      <c r="C23" s="351"/>
      <c r="D23" s="351"/>
      <c r="E23" s="351"/>
      <c r="F23" s="351"/>
      <c r="G23" s="351"/>
      <c r="H23" s="351"/>
      <c r="I23" s="351"/>
      <c r="J23" s="351"/>
      <c r="K23" s="351"/>
      <c r="L23" s="351"/>
      <c r="M23" s="351"/>
      <c r="N23" s="351"/>
    </row>
    <row r="24" spans="1:35" s="159" customFormat="1" ht="24" customHeight="1" x14ac:dyDescent="0.25">
      <c r="A24" s="352" t="s">
        <v>321</v>
      </c>
      <c r="B24" s="352"/>
      <c r="C24" s="352"/>
      <c r="D24" s="352"/>
      <c r="E24" s="352"/>
      <c r="F24" s="352"/>
      <c r="G24" s="352"/>
      <c r="H24" s="352"/>
      <c r="I24" s="352"/>
      <c r="J24" s="352"/>
      <c r="K24" s="352"/>
      <c r="L24" s="352"/>
      <c r="M24" s="352"/>
      <c r="N24" s="352"/>
    </row>
    <row r="25" spans="1:35" s="159" customFormat="1" ht="8.25" customHeight="1" x14ac:dyDescent="0.25">
      <c r="A25" s="232"/>
      <c r="B25" s="232"/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</row>
    <row r="26" spans="1:35" s="159" customFormat="1" ht="15" x14ac:dyDescent="0.25">
      <c r="A26" s="353" t="s">
        <v>322</v>
      </c>
      <c r="B26" s="353"/>
      <c r="C26" s="353"/>
      <c r="D26" s="353"/>
      <c r="E26" s="353"/>
      <c r="F26" s="353"/>
      <c r="G26" s="353"/>
      <c r="H26" s="353"/>
      <c r="I26" s="353"/>
      <c r="J26" s="353"/>
      <c r="K26" s="353"/>
      <c r="L26" s="353"/>
      <c r="M26" s="353"/>
      <c r="N26" s="353"/>
      <c r="AI26" s="226" t="s">
        <v>322</v>
      </c>
    </row>
    <row r="27" spans="1:35" s="159" customFormat="1" ht="13.5" customHeight="1" x14ac:dyDescent="0.25">
      <c r="A27" s="351" t="s">
        <v>448</v>
      </c>
      <c r="B27" s="351"/>
      <c r="C27" s="351"/>
      <c r="D27" s="351"/>
      <c r="E27" s="351"/>
      <c r="F27" s="351"/>
      <c r="G27" s="351"/>
      <c r="H27" s="351"/>
      <c r="I27" s="351"/>
      <c r="J27" s="351"/>
      <c r="K27" s="351"/>
      <c r="L27" s="351"/>
      <c r="M27" s="351"/>
      <c r="N27" s="351"/>
    </row>
    <row r="28" spans="1:35" s="159" customFormat="1" ht="15" customHeight="1" x14ac:dyDescent="0.25">
      <c r="A28" s="218" t="s">
        <v>109</v>
      </c>
      <c r="B28" s="233" t="s">
        <v>110</v>
      </c>
      <c r="C28" s="157" t="s">
        <v>111</v>
      </c>
      <c r="D28" s="157"/>
      <c r="E28" s="157"/>
      <c r="F28" s="225"/>
      <c r="G28" s="225"/>
      <c r="H28" s="225"/>
      <c r="I28" s="225"/>
      <c r="J28" s="225"/>
      <c r="K28" s="225"/>
      <c r="L28" s="225"/>
      <c r="M28" s="225"/>
      <c r="N28" s="225"/>
    </row>
    <row r="29" spans="1:35" s="159" customFormat="1" ht="18" customHeight="1" x14ac:dyDescent="0.25">
      <c r="A29" s="218" t="s">
        <v>112</v>
      </c>
      <c r="B29" s="346" t="s">
        <v>470</v>
      </c>
      <c r="C29" s="346"/>
      <c r="D29" s="346"/>
      <c r="E29" s="346"/>
      <c r="F29" s="346"/>
      <c r="G29" s="225"/>
      <c r="H29" s="225"/>
      <c r="I29" s="225"/>
      <c r="J29" s="225"/>
      <c r="K29" s="225"/>
      <c r="L29" s="225"/>
      <c r="M29" s="225"/>
      <c r="N29" s="225"/>
    </row>
    <row r="30" spans="1:35" s="159" customFormat="1" ht="15" x14ac:dyDescent="0.25">
      <c r="A30" s="218"/>
      <c r="B30" s="347" t="s">
        <v>113</v>
      </c>
      <c r="C30" s="347"/>
      <c r="D30" s="347"/>
      <c r="E30" s="347"/>
      <c r="F30" s="347"/>
      <c r="G30" s="234"/>
      <c r="H30" s="234"/>
      <c r="I30" s="234"/>
      <c r="J30" s="234"/>
      <c r="K30" s="234"/>
      <c r="L30" s="234"/>
      <c r="M30" s="235"/>
      <c r="N30" s="234"/>
    </row>
    <row r="31" spans="1:35" s="159" customFormat="1" ht="9.75" customHeight="1" x14ac:dyDescent="0.25">
      <c r="A31" s="218"/>
      <c r="B31" s="218"/>
      <c r="C31" s="218"/>
      <c r="D31" s="236"/>
      <c r="E31" s="236"/>
      <c r="F31" s="236"/>
      <c r="G31" s="236"/>
      <c r="H31" s="236"/>
      <c r="I31" s="236"/>
      <c r="J31" s="236"/>
      <c r="K31" s="236"/>
      <c r="L31" s="236"/>
      <c r="M31" s="234"/>
      <c r="N31" s="234"/>
    </row>
    <row r="32" spans="1:35" s="159" customFormat="1" ht="15" x14ac:dyDescent="0.25">
      <c r="A32" s="237" t="s">
        <v>114</v>
      </c>
      <c r="B32" s="218"/>
      <c r="C32" s="218"/>
      <c r="D32" s="238" t="s">
        <v>471</v>
      </c>
      <c r="E32" s="221"/>
      <c r="F32" s="239"/>
      <c r="G32" s="240"/>
      <c r="H32" s="240"/>
      <c r="I32" s="240"/>
      <c r="J32" s="240"/>
      <c r="K32" s="240"/>
      <c r="L32" s="240"/>
      <c r="M32" s="240"/>
      <c r="N32" s="240"/>
    </row>
    <row r="33" spans="1:39" s="159" customFormat="1" ht="9.75" customHeight="1" x14ac:dyDescent="0.25">
      <c r="A33" s="218"/>
      <c r="B33" s="241"/>
      <c r="C33" s="241"/>
      <c r="D33" s="242"/>
      <c r="E33" s="242"/>
      <c r="F33" s="242"/>
      <c r="G33" s="242"/>
      <c r="H33" s="242"/>
      <c r="I33" s="242"/>
      <c r="J33" s="242"/>
      <c r="K33" s="242"/>
      <c r="L33" s="242"/>
      <c r="M33" s="242"/>
      <c r="N33" s="242"/>
    </row>
    <row r="34" spans="1:39" s="159" customFormat="1" ht="12.75" customHeight="1" x14ac:dyDescent="0.25">
      <c r="A34" s="237" t="s">
        <v>115</v>
      </c>
      <c r="B34" s="241"/>
      <c r="C34" s="243">
        <v>80.2</v>
      </c>
      <c r="D34" s="98" t="s">
        <v>323</v>
      </c>
      <c r="E34" s="244" t="s">
        <v>116</v>
      </c>
      <c r="G34" s="241"/>
      <c r="H34" s="241"/>
      <c r="I34" s="241"/>
      <c r="J34" s="241"/>
      <c r="K34" s="241"/>
      <c r="L34" s="245"/>
      <c r="M34" s="245"/>
      <c r="N34" s="241"/>
    </row>
    <row r="35" spans="1:39" s="159" customFormat="1" ht="12.75" customHeight="1" x14ac:dyDescent="0.25">
      <c r="A35" s="218"/>
      <c r="B35" s="246" t="s">
        <v>117</v>
      </c>
      <c r="C35" s="247"/>
      <c r="D35" s="99"/>
      <c r="E35" s="244"/>
      <c r="G35" s="241"/>
    </row>
    <row r="36" spans="1:39" s="159" customFormat="1" ht="12.75" customHeight="1" x14ac:dyDescent="0.25">
      <c r="A36" s="218"/>
      <c r="B36" s="248" t="s">
        <v>118</v>
      </c>
      <c r="C36" s="243">
        <v>0</v>
      </c>
      <c r="D36" s="98" t="s">
        <v>119</v>
      </c>
      <c r="E36" s="244" t="s">
        <v>116</v>
      </c>
      <c r="G36" s="241" t="s">
        <v>120</v>
      </c>
      <c r="I36" s="241"/>
      <c r="J36" s="241"/>
      <c r="K36" s="241"/>
      <c r="L36" s="243">
        <v>38.01</v>
      </c>
      <c r="M36" s="249" t="s">
        <v>324</v>
      </c>
      <c r="N36" s="244" t="s">
        <v>116</v>
      </c>
    </row>
    <row r="37" spans="1:39" s="159" customFormat="1" ht="12.75" customHeight="1" x14ac:dyDescent="0.25">
      <c r="A37" s="218"/>
      <c r="B37" s="248" t="s">
        <v>2</v>
      </c>
      <c r="C37" s="243">
        <v>0</v>
      </c>
      <c r="D37" s="100" t="s">
        <v>119</v>
      </c>
      <c r="E37" s="244" t="s">
        <v>116</v>
      </c>
      <c r="G37" s="241" t="s">
        <v>122</v>
      </c>
      <c r="I37" s="241"/>
      <c r="J37" s="241"/>
      <c r="K37" s="241"/>
      <c r="L37" s="348">
        <v>62.68</v>
      </c>
      <c r="M37" s="348"/>
      <c r="N37" s="244" t="s">
        <v>123</v>
      </c>
    </row>
    <row r="38" spans="1:39" s="159" customFormat="1" ht="12.75" customHeight="1" x14ac:dyDescent="0.25">
      <c r="A38" s="218"/>
      <c r="B38" s="248" t="s">
        <v>124</v>
      </c>
      <c r="C38" s="243">
        <v>0</v>
      </c>
      <c r="D38" s="100" t="s">
        <v>119</v>
      </c>
      <c r="E38" s="244" t="s">
        <v>116</v>
      </c>
      <c r="G38" s="241" t="s">
        <v>125</v>
      </c>
      <c r="I38" s="241"/>
      <c r="J38" s="241"/>
      <c r="K38" s="241"/>
      <c r="L38" s="348"/>
      <c r="M38" s="348"/>
      <c r="N38" s="244" t="s">
        <v>123</v>
      </c>
    </row>
    <row r="39" spans="1:39" s="159" customFormat="1" ht="12.75" customHeight="1" x14ac:dyDescent="0.25">
      <c r="A39" s="218"/>
      <c r="B39" s="248" t="s">
        <v>126</v>
      </c>
      <c r="C39" s="243">
        <v>80.2</v>
      </c>
      <c r="D39" s="98" t="s">
        <v>323</v>
      </c>
      <c r="E39" s="244" t="s">
        <v>116</v>
      </c>
      <c r="G39" s="241"/>
      <c r="H39" s="241"/>
      <c r="I39" s="241"/>
      <c r="J39" s="241"/>
      <c r="K39" s="241"/>
      <c r="L39" s="349" t="s">
        <v>453</v>
      </c>
      <c r="M39" s="349"/>
      <c r="N39" s="241"/>
    </row>
    <row r="40" spans="1:39" s="159" customFormat="1" ht="9.75" customHeight="1" x14ac:dyDescent="0.25">
      <c r="A40" s="101"/>
    </row>
    <row r="41" spans="1:39" s="159" customFormat="1" ht="36" customHeight="1" x14ac:dyDescent="0.25">
      <c r="A41" s="345" t="s">
        <v>84</v>
      </c>
      <c r="B41" s="343" t="s">
        <v>127</v>
      </c>
      <c r="C41" s="343" t="s">
        <v>128</v>
      </c>
      <c r="D41" s="343"/>
      <c r="E41" s="343"/>
      <c r="F41" s="343" t="s">
        <v>129</v>
      </c>
      <c r="G41" s="343" t="s">
        <v>130</v>
      </c>
      <c r="H41" s="343"/>
      <c r="I41" s="343"/>
      <c r="J41" s="343" t="s">
        <v>454</v>
      </c>
      <c r="K41" s="343"/>
      <c r="L41" s="343"/>
      <c r="M41" s="343" t="s">
        <v>131</v>
      </c>
      <c r="N41" s="343" t="s">
        <v>132</v>
      </c>
    </row>
    <row r="42" spans="1:39" s="159" customFormat="1" ht="11.25" customHeight="1" x14ac:dyDescent="0.25">
      <c r="A42" s="345"/>
      <c r="B42" s="343"/>
      <c r="C42" s="343"/>
      <c r="D42" s="343"/>
      <c r="E42" s="343"/>
      <c r="F42" s="343"/>
      <c r="G42" s="343"/>
      <c r="H42" s="343"/>
      <c r="I42" s="343"/>
      <c r="J42" s="343"/>
      <c r="K42" s="343"/>
      <c r="L42" s="343"/>
      <c r="M42" s="343"/>
      <c r="N42" s="343"/>
    </row>
    <row r="43" spans="1:39" s="159" customFormat="1" ht="34.5" customHeight="1" x14ac:dyDescent="0.25">
      <c r="A43" s="345"/>
      <c r="B43" s="343"/>
      <c r="C43" s="343"/>
      <c r="D43" s="343"/>
      <c r="E43" s="343"/>
      <c r="F43" s="343"/>
      <c r="G43" s="213" t="s">
        <v>133</v>
      </c>
      <c r="H43" s="213" t="s">
        <v>134</v>
      </c>
      <c r="I43" s="213" t="s">
        <v>135</v>
      </c>
      <c r="J43" s="213" t="s">
        <v>133</v>
      </c>
      <c r="K43" s="213" t="s">
        <v>134</v>
      </c>
      <c r="L43" s="213" t="s">
        <v>136</v>
      </c>
      <c r="M43" s="343"/>
      <c r="N43" s="343"/>
    </row>
    <row r="44" spans="1:39" s="159" customFormat="1" ht="15" x14ac:dyDescent="0.25">
      <c r="A44" s="102">
        <v>1</v>
      </c>
      <c r="B44" s="214">
        <v>2</v>
      </c>
      <c r="C44" s="344">
        <v>3</v>
      </c>
      <c r="D44" s="344"/>
      <c r="E44" s="344"/>
      <c r="F44" s="214">
        <v>4</v>
      </c>
      <c r="G44" s="214">
        <v>5</v>
      </c>
      <c r="H44" s="214">
        <v>6</v>
      </c>
      <c r="I44" s="214">
        <v>7</v>
      </c>
      <c r="J44" s="214">
        <v>8</v>
      </c>
      <c r="K44" s="214">
        <v>9</v>
      </c>
      <c r="L44" s="214">
        <v>10</v>
      </c>
      <c r="M44" s="214">
        <v>11</v>
      </c>
      <c r="N44" s="214">
        <v>12</v>
      </c>
      <c r="O44" s="250"/>
      <c r="P44" s="250"/>
      <c r="Q44" s="250"/>
    </row>
    <row r="45" spans="1:39" s="159" customFormat="1" ht="15" x14ac:dyDescent="0.25">
      <c r="A45" s="338" t="s">
        <v>325</v>
      </c>
      <c r="B45" s="339"/>
      <c r="C45" s="339"/>
      <c r="D45" s="339"/>
      <c r="E45" s="339"/>
      <c r="F45" s="339"/>
      <c r="G45" s="339"/>
      <c r="H45" s="339"/>
      <c r="I45" s="339"/>
      <c r="J45" s="339"/>
      <c r="K45" s="339"/>
      <c r="L45" s="339"/>
      <c r="M45" s="339"/>
      <c r="N45" s="340"/>
      <c r="AJ45" s="103" t="s">
        <v>325</v>
      </c>
    </row>
    <row r="46" spans="1:39" s="159" customFormat="1" ht="34.5" x14ac:dyDescent="0.25">
      <c r="A46" s="104" t="s">
        <v>138</v>
      </c>
      <c r="B46" s="251" t="s">
        <v>326</v>
      </c>
      <c r="C46" s="336" t="s">
        <v>327</v>
      </c>
      <c r="D46" s="336"/>
      <c r="E46" s="336"/>
      <c r="F46" s="252" t="s">
        <v>328</v>
      </c>
      <c r="G46" s="105"/>
      <c r="H46" s="105"/>
      <c r="I46" s="129">
        <v>0.01</v>
      </c>
      <c r="J46" s="107"/>
      <c r="K46" s="105"/>
      <c r="L46" s="107"/>
      <c r="M46" s="105"/>
      <c r="N46" s="108"/>
      <c r="AJ46" s="103"/>
      <c r="AK46" s="109" t="s">
        <v>327</v>
      </c>
    </row>
    <row r="47" spans="1:39" s="159" customFormat="1" ht="34.5" x14ac:dyDescent="0.25">
      <c r="A47" s="127"/>
      <c r="B47" s="254" t="s">
        <v>329</v>
      </c>
      <c r="C47" s="333" t="s">
        <v>330</v>
      </c>
      <c r="D47" s="333"/>
      <c r="E47" s="333"/>
      <c r="F47" s="333"/>
      <c r="G47" s="333"/>
      <c r="H47" s="333"/>
      <c r="I47" s="333"/>
      <c r="J47" s="333"/>
      <c r="K47" s="333"/>
      <c r="L47" s="333"/>
      <c r="M47" s="333"/>
      <c r="N47" s="342"/>
      <c r="AJ47" s="103"/>
      <c r="AK47" s="109"/>
      <c r="AL47" s="95" t="s">
        <v>330</v>
      </c>
    </row>
    <row r="48" spans="1:39" s="159" customFormat="1" ht="15" x14ac:dyDescent="0.25">
      <c r="A48" s="253"/>
      <c r="B48" s="254" t="s">
        <v>138</v>
      </c>
      <c r="C48" s="335" t="s">
        <v>142</v>
      </c>
      <c r="D48" s="335"/>
      <c r="E48" s="335"/>
      <c r="F48" s="255"/>
      <c r="G48" s="110"/>
      <c r="H48" s="110"/>
      <c r="I48" s="110"/>
      <c r="J48" s="111">
        <v>165.95</v>
      </c>
      <c r="K48" s="114">
        <v>1.2</v>
      </c>
      <c r="L48" s="111">
        <v>1.99</v>
      </c>
      <c r="M48" s="112">
        <v>42.78</v>
      </c>
      <c r="N48" s="113">
        <v>85.13</v>
      </c>
      <c r="AJ48" s="103"/>
      <c r="AK48" s="109"/>
      <c r="AM48" s="95" t="s">
        <v>142</v>
      </c>
    </row>
    <row r="49" spans="1:43" s="159" customFormat="1" ht="15" x14ac:dyDescent="0.25">
      <c r="A49" s="256"/>
      <c r="B49" s="254"/>
      <c r="C49" s="335" t="s">
        <v>146</v>
      </c>
      <c r="D49" s="335"/>
      <c r="E49" s="335"/>
      <c r="F49" s="255" t="s">
        <v>147</v>
      </c>
      <c r="G49" s="112">
        <v>12.96</v>
      </c>
      <c r="H49" s="114">
        <v>1.2</v>
      </c>
      <c r="I49" s="131">
        <v>0.15551999999999999</v>
      </c>
      <c r="J49" s="116"/>
      <c r="K49" s="110"/>
      <c r="L49" s="116"/>
      <c r="M49" s="110"/>
      <c r="N49" s="115"/>
      <c r="AJ49" s="103"/>
      <c r="AK49" s="109"/>
      <c r="AN49" s="95" t="s">
        <v>146</v>
      </c>
    </row>
    <row r="50" spans="1:43" s="159" customFormat="1" ht="15" x14ac:dyDescent="0.25">
      <c r="A50" s="153"/>
      <c r="B50" s="254"/>
      <c r="C50" s="341" t="s">
        <v>149</v>
      </c>
      <c r="D50" s="341"/>
      <c r="E50" s="341"/>
      <c r="F50" s="257"/>
      <c r="G50" s="118"/>
      <c r="H50" s="118"/>
      <c r="I50" s="118"/>
      <c r="J50" s="119">
        <v>165.95</v>
      </c>
      <c r="K50" s="118"/>
      <c r="L50" s="119">
        <v>1.99</v>
      </c>
      <c r="M50" s="118"/>
      <c r="N50" s="258">
        <v>85.13</v>
      </c>
      <c r="AJ50" s="103"/>
      <c r="AK50" s="109"/>
      <c r="AO50" s="95" t="s">
        <v>149</v>
      </c>
    </row>
    <row r="51" spans="1:43" s="159" customFormat="1" ht="15" x14ac:dyDescent="0.25">
      <c r="A51" s="256"/>
      <c r="B51" s="254"/>
      <c r="C51" s="335" t="s">
        <v>150</v>
      </c>
      <c r="D51" s="335"/>
      <c r="E51" s="335"/>
      <c r="F51" s="255"/>
      <c r="G51" s="110"/>
      <c r="H51" s="110"/>
      <c r="I51" s="110"/>
      <c r="J51" s="116"/>
      <c r="K51" s="110"/>
      <c r="L51" s="111">
        <v>1.99</v>
      </c>
      <c r="M51" s="110"/>
      <c r="N51" s="113">
        <v>85.13</v>
      </c>
      <c r="AJ51" s="103"/>
      <c r="AK51" s="109"/>
      <c r="AN51" s="95" t="s">
        <v>150</v>
      </c>
    </row>
    <row r="52" spans="1:43" s="159" customFormat="1" ht="23.25" x14ac:dyDescent="0.25">
      <c r="A52" s="256"/>
      <c r="B52" s="254" t="s">
        <v>331</v>
      </c>
      <c r="C52" s="335" t="s">
        <v>332</v>
      </c>
      <c r="D52" s="335"/>
      <c r="E52" s="335"/>
      <c r="F52" s="255" t="s">
        <v>153</v>
      </c>
      <c r="G52" s="120">
        <v>75</v>
      </c>
      <c r="H52" s="110"/>
      <c r="I52" s="120">
        <v>75</v>
      </c>
      <c r="J52" s="116"/>
      <c r="K52" s="110"/>
      <c r="L52" s="111">
        <v>1.49</v>
      </c>
      <c r="M52" s="110"/>
      <c r="N52" s="113">
        <v>63.85</v>
      </c>
      <c r="AJ52" s="103"/>
      <c r="AK52" s="109"/>
      <c r="AN52" s="95" t="s">
        <v>332</v>
      </c>
    </row>
    <row r="53" spans="1:43" s="159" customFormat="1" ht="23.25" x14ac:dyDescent="0.25">
      <c r="A53" s="256"/>
      <c r="B53" s="254" t="s">
        <v>333</v>
      </c>
      <c r="C53" s="335" t="s">
        <v>334</v>
      </c>
      <c r="D53" s="335"/>
      <c r="E53" s="335"/>
      <c r="F53" s="255" t="s">
        <v>153</v>
      </c>
      <c r="G53" s="120">
        <v>36</v>
      </c>
      <c r="H53" s="110"/>
      <c r="I53" s="120">
        <v>36</v>
      </c>
      <c r="J53" s="116"/>
      <c r="K53" s="110"/>
      <c r="L53" s="111">
        <v>0.72</v>
      </c>
      <c r="M53" s="110"/>
      <c r="N53" s="113">
        <v>30.65</v>
      </c>
      <c r="AJ53" s="103"/>
      <c r="AK53" s="109"/>
      <c r="AN53" s="95" t="s">
        <v>334</v>
      </c>
    </row>
    <row r="54" spans="1:43" s="159" customFormat="1" ht="15" x14ac:dyDescent="0.25">
      <c r="A54" s="121"/>
      <c r="B54" s="259"/>
      <c r="C54" s="336" t="s">
        <v>156</v>
      </c>
      <c r="D54" s="336"/>
      <c r="E54" s="336"/>
      <c r="F54" s="252"/>
      <c r="G54" s="105"/>
      <c r="H54" s="105"/>
      <c r="I54" s="105"/>
      <c r="J54" s="107"/>
      <c r="K54" s="105"/>
      <c r="L54" s="122">
        <v>4.2</v>
      </c>
      <c r="M54" s="118"/>
      <c r="N54" s="123">
        <v>179.63</v>
      </c>
      <c r="AJ54" s="103"/>
      <c r="AK54" s="109"/>
      <c r="AP54" s="109" t="s">
        <v>156</v>
      </c>
    </row>
    <row r="55" spans="1:43" s="159" customFormat="1" ht="15" x14ac:dyDescent="0.25">
      <c r="A55" s="132"/>
      <c r="B55" s="212"/>
      <c r="C55" s="212"/>
      <c r="D55" s="212"/>
      <c r="E55" s="212"/>
      <c r="F55" s="133"/>
      <c r="G55" s="133"/>
      <c r="H55" s="133"/>
      <c r="I55" s="133"/>
      <c r="J55" s="134"/>
      <c r="K55" s="133"/>
      <c r="L55" s="134"/>
      <c r="M55" s="110"/>
      <c r="N55" s="134"/>
      <c r="AJ55" s="103"/>
      <c r="AK55" s="109"/>
      <c r="AP55" s="109"/>
    </row>
    <row r="56" spans="1:43" s="159" customFormat="1" ht="15" x14ac:dyDescent="0.25">
      <c r="A56" s="135"/>
      <c r="B56" s="261"/>
      <c r="C56" s="336" t="s">
        <v>472</v>
      </c>
      <c r="D56" s="336"/>
      <c r="E56" s="336"/>
      <c r="F56" s="336"/>
      <c r="G56" s="336"/>
      <c r="H56" s="336"/>
      <c r="I56" s="336"/>
      <c r="J56" s="336"/>
      <c r="K56" s="336"/>
      <c r="L56" s="262">
        <v>4.2</v>
      </c>
      <c r="M56" s="137"/>
      <c r="N56" s="138"/>
      <c r="AJ56" s="103"/>
      <c r="AK56" s="109"/>
      <c r="AP56" s="109"/>
      <c r="AQ56" s="109" t="s">
        <v>472</v>
      </c>
    </row>
    <row r="57" spans="1:43" s="159" customFormat="1" ht="15" x14ac:dyDescent="0.25">
      <c r="A57" s="338" t="s">
        <v>341</v>
      </c>
      <c r="B57" s="339"/>
      <c r="C57" s="339"/>
      <c r="D57" s="339"/>
      <c r="E57" s="339"/>
      <c r="F57" s="339"/>
      <c r="G57" s="339"/>
      <c r="H57" s="339"/>
      <c r="I57" s="339"/>
      <c r="J57" s="339"/>
      <c r="K57" s="339"/>
      <c r="L57" s="339"/>
      <c r="M57" s="339"/>
      <c r="N57" s="340"/>
      <c r="AJ57" s="103" t="s">
        <v>341</v>
      </c>
      <c r="AK57" s="109"/>
      <c r="AP57" s="109"/>
      <c r="AQ57" s="109"/>
    </row>
    <row r="58" spans="1:43" s="159" customFormat="1" ht="45.75" x14ac:dyDescent="0.25">
      <c r="A58" s="104" t="s">
        <v>296</v>
      </c>
      <c r="B58" s="251" t="s">
        <v>342</v>
      </c>
      <c r="C58" s="336" t="s">
        <v>343</v>
      </c>
      <c r="D58" s="336"/>
      <c r="E58" s="336"/>
      <c r="F58" s="252" t="s">
        <v>344</v>
      </c>
      <c r="G58" s="105"/>
      <c r="H58" s="105"/>
      <c r="I58" s="124">
        <v>1</v>
      </c>
      <c r="J58" s="107"/>
      <c r="K58" s="105"/>
      <c r="L58" s="107"/>
      <c r="M58" s="105"/>
      <c r="N58" s="108"/>
      <c r="AJ58" s="103"/>
      <c r="AK58" s="109" t="s">
        <v>343</v>
      </c>
      <c r="AP58" s="109"/>
      <c r="AQ58" s="109"/>
    </row>
    <row r="59" spans="1:43" s="159" customFormat="1" ht="34.5" x14ac:dyDescent="0.25">
      <c r="A59" s="127"/>
      <c r="B59" s="254" t="s">
        <v>329</v>
      </c>
      <c r="C59" s="333" t="s">
        <v>330</v>
      </c>
      <c r="D59" s="333"/>
      <c r="E59" s="333"/>
      <c r="F59" s="333"/>
      <c r="G59" s="333"/>
      <c r="H59" s="333"/>
      <c r="I59" s="333"/>
      <c r="J59" s="333"/>
      <c r="K59" s="333"/>
      <c r="L59" s="333"/>
      <c r="M59" s="333"/>
      <c r="N59" s="342"/>
      <c r="AJ59" s="103"/>
      <c r="AK59" s="109"/>
      <c r="AL59" s="95" t="s">
        <v>330</v>
      </c>
      <c r="AP59" s="109"/>
      <c r="AQ59" s="109"/>
    </row>
    <row r="60" spans="1:43" s="159" customFormat="1" ht="15" x14ac:dyDescent="0.25">
      <c r="A60" s="253"/>
      <c r="B60" s="254" t="s">
        <v>138</v>
      </c>
      <c r="C60" s="335" t="s">
        <v>142</v>
      </c>
      <c r="D60" s="335"/>
      <c r="E60" s="335"/>
      <c r="F60" s="255"/>
      <c r="G60" s="110"/>
      <c r="H60" s="110"/>
      <c r="I60" s="110"/>
      <c r="J60" s="111">
        <v>190.01</v>
      </c>
      <c r="K60" s="114">
        <v>1.2</v>
      </c>
      <c r="L60" s="111">
        <v>228.01</v>
      </c>
      <c r="M60" s="112">
        <v>42.78</v>
      </c>
      <c r="N60" s="125">
        <v>9754.27</v>
      </c>
      <c r="AJ60" s="103"/>
      <c r="AK60" s="109"/>
      <c r="AM60" s="95" t="s">
        <v>142</v>
      </c>
      <c r="AP60" s="109"/>
      <c r="AQ60" s="109"/>
    </row>
    <row r="61" spans="1:43" s="159" customFormat="1" ht="15" x14ac:dyDescent="0.25">
      <c r="A61" s="256"/>
      <c r="B61" s="254"/>
      <c r="C61" s="335" t="s">
        <v>146</v>
      </c>
      <c r="D61" s="335"/>
      <c r="E61" s="335"/>
      <c r="F61" s="255" t="s">
        <v>147</v>
      </c>
      <c r="G61" s="114">
        <v>13.4</v>
      </c>
      <c r="H61" s="114">
        <v>1.2</v>
      </c>
      <c r="I61" s="112">
        <v>16.079999999999998</v>
      </c>
      <c r="J61" s="116"/>
      <c r="K61" s="110"/>
      <c r="L61" s="116"/>
      <c r="M61" s="110"/>
      <c r="N61" s="115"/>
      <c r="AJ61" s="103"/>
      <c r="AK61" s="109"/>
      <c r="AN61" s="95" t="s">
        <v>146</v>
      </c>
      <c r="AP61" s="109"/>
      <c r="AQ61" s="109"/>
    </row>
    <row r="62" spans="1:43" s="159" customFormat="1" ht="15" x14ac:dyDescent="0.25">
      <c r="A62" s="153"/>
      <c r="B62" s="254"/>
      <c r="C62" s="341" t="s">
        <v>149</v>
      </c>
      <c r="D62" s="341"/>
      <c r="E62" s="341"/>
      <c r="F62" s="257"/>
      <c r="G62" s="118"/>
      <c r="H62" s="118"/>
      <c r="I62" s="118"/>
      <c r="J62" s="119">
        <v>190.01</v>
      </c>
      <c r="K62" s="118"/>
      <c r="L62" s="119">
        <v>228.01</v>
      </c>
      <c r="M62" s="118"/>
      <c r="N62" s="260">
        <v>9754.27</v>
      </c>
      <c r="AJ62" s="103"/>
      <c r="AK62" s="109"/>
      <c r="AO62" s="95" t="s">
        <v>149</v>
      </c>
      <c r="AP62" s="109"/>
      <c r="AQ62" s="109"/>
    </row>
    <row r="63" spans="1:43" s="159" customFormat="1" ht="15" x14ac:dyDescent="0.25">
      <c r="A63" s="256"/>
      <c r="B63" s="254"/>
      <c r="C63" s="335" t="s">
        <v>150</v>
      </c>
      <c r="D63" s="335"/>
      <c r="E63" s="335"/>
      <c r="F63" s="255"/>
      <c r="G63" s="110"/>
      <c r="H63" s="110"/>
      <c r="I63" s="110"/>
      <c r="J63" s="116"/>
      <c r="K63" s="110"/>
      <c r="L63" s="111">
        <v>228.01</v>
      </c>
      <c r="M63" s="110"/>
      <c r="N63" s="125">
        <v>9754.27</v>
      </c>
      <c r="AJ63" s="103"/>
      <c r="AK63" s="109"/>
      <c r="AN63" s="95" t="s">
        <v>150</v>
      </c>
      <c r="AP63" s="109"/>
      <c r="AQ63" s="109"/>
    </row>
    <row r="64" spans="1:43" s="159" customFormat="1" ht="23.25" x14ac:dyDescent="0.25">
      <c r="A64" s="256"/>
      <c r="B64" s="254" t="s">
        <v>331</v>
      </c>
      <c r="C64" s="335" t="s">
        <v>332</v>
      </c>
      <c r="D64" s="335"/>
      <c r="E64" s="335"/>
      <c r="F64" s="255" t="s">
        <v>153</v>
      </c>
      <c r="G64" s="120">
        <v>75</v>
      </c>
      <c r="H64" s="110"/>
      <c r="I64" s="120">
        <v>75</v>
      </c>
      <c r="J64" s="116"/>
      <c r="K64" s="110"/>
      <c r="L64" s="111">
        <v>171.01</v>
      </c>
      <c r="M64" s="110"/>
      <c r="N64" s="125">
        <v>7315.7</v>
      </c>
      <c r="AJ64" s="103"/>
      <c r="AK64" s="109"/>
      <c r="AN64" s="95" t="s">
        <v>332</v>
      </c>
      <c r="AP64" s="109"/>
      <c r="AQ64" s="109"/>
    </row>
    <row r="65" spans="1:45" s="159" customFormat="1" ht="23.25" x14ac:dyDescent="0.25">
      <c r="A65" s="256"/>
      <c r="B65" s="254" t="s">
        <v>333</v>
      </c>
      <c r="C65" s="335" t="s">
        <v>334</v>
      </c>
      <c r="D65" s="335"/>
      <c r="E65" s="335"/>
      <c r="F65" s="255" t="s">
        <v>153</v>
      </c>
      <c r="G65" s="120">
        <v>36</v>
      </c>
      <c r="H65" s="110"/>
      <c r="I65" s="120">
        <v>36</v>
      </c>
      <c r="J65" s="116"/>
      <c r="K65" s="110"/>
      <c r="L65" s="111">
        <v>82.08</v>
      </c>
      <c r="M65" s="110"/>
      <c r="N65" s="125">
        <v>3511.54</v>
      </c>
      <c r="AJ65" s="103"/>
      <c r="AK65" s="109"/>
      <c r="AN65" s="95" t="s">
        <v>334</v>
      </c>
      <c r="AP65" s="109"/>
      <c r="AQ65" s="109"/>
    </row>
    <row r="66" spans="1:45" s="159" customFormat="1" ht="15" x14ac:dyDescent="0.25">
      <c r="A66" s="121"/>
      <c r="B66" s="259"/>
      <c r="C66" s="336" t="s">
        <v>156</v>
      </c>
      <c r="D66" s="336"/>
      <c r="E66" s="336"/>
      <c r="F66" s="252"/>
      <c r="G66" s="105"/>
      <c r="H66" s="105"/>
      <c r="I66" s="105"/>
      <c r="J66" s="107"/>
      <c r="K66" s="105"/>
      <c r="L66" s="122">
        <v>481.1</v>
      </c>
      <c r="M66" s="118"/>
      <c r="N66" s="126">
        <v>20581.509999999998</v>
      </c>
      <c r="AJ66" s="103"/>
      <c r="AK66" s="109"/>
      <c r="AP66" s="109" t="s">
        <v>156</v>
      </c>
      <c r="AQ66" s="109"/>
    </row>
    <row r="67" spans="1:45" s="159" customFormat="1" ht="57" x14ac:dyDescent="0.25">
      <c r="A67" s="104" t="s">
        <v>157</v>
      </c>
      <c r="B67" s="251" t="s">
        <v>345</v>
      </c>
      <c r="C67" s="336" t="s">
        <v>346</v>
      </c>
      <c r="D67" s="336"/>
      <c r="E67" s="336"/>
      <c r="F67" s="252" t="s">
        <v>347</v>
      </c>
      <c r="G67" s="105"/>
      <c r="H67" s="105"/>
      <c r="I67" s="124">
        <v>6</v>
      </c>
      <c r="J67" s="107"/>
      <c r="K67" s="105"/>
      <c r="L67" s="107"/>
      <c r="M67" s="105"/>
      <c r="N67" s="108"/>
      <c r="AJ67" s="103"/>
      <c r="AK67" s="109" t="s">
        <v>346</v>
      </c>
      <c r="AP67" s="109"/>
      <c r="AQ67" s="109"/>
    </row>
    <row r="68" spans="1:45" s="159" customFormat="1" ht="34.5" x14ac:dyDescent="0.25">
      <c r="A68" s="127"/>
      <c r="B68" s="254" t="s">
        <v>329</v>
      </c>
      <c r="C68" s="333" t="s">
        <v>330</v>
      </c>
      <c r="D68" s="333"/>
      <c r="E68" s="333"/>
      <c r="F68" s="333"/>
      <c r="G68" s="333"/>
      <c r="H68" s="333"/>
      <c r="I68" s="333"/>
      <c r="J68" s="333"/>
      <c r="K68" s="333"/>
      <c r="L68" s="333"/>
      <c r="M68" s="333"/>
      <c r="N68" s="342"/>
      <c r="AJ68" s="103"/>
      <c r="AK68" s="109"/>
      <c r="AL68" s="95" t="s">
        <v>330</v>
      </c>
      <c r="AP68" s="109"/>
      <c r="AQ68" s="109"/>
    </row>
    <row r="69" spans="1:45" s="159" customFormat="1" ht="15" x14ac:dyDescent="0.25">
      <c r="A69" s="253"/>
      <c r="B69" s="254" t="s">
        <v>138</v>
      </c>
      <c r="C69" s="335" t="s">
        <v>142</v>
      </c>
      <c r="D69" s="335"/>
      <c r="E69" s="335"/>
      <c r="F69" s="255"/>
      <c r="G69" s="110"/>
      <c r="H69" s="110"/>
      <c r="I69" s="110"/>
      <c r="J69" s="111">
        <v>91.46</v>
      </c>
      <c r="K69" s="114">
        <v>1.2</v>
      </c>
      <c r="L69" s="111">
        <v>658.51</v>
      </c>
      <c r="M69" s="112">
        <v>42.78</v>
      </c>
      <c r="N69" s="125">
        <v>28171.06</v>
      </c>
      <c r="AJ69" s="103"/>
      <c r="AK69" s="109"/>
      <c r="AM69" s="95" t="s">
        <v>142</v>
      </c>
      <c r="AP69" s="109"/>
      <c r="AQ69" s="109"/>
    </row>
    <row r="70" spans="1:45" s="159" customFormat="1" ht="15" x14ac:dyDescent="0.25">
      <c r="A70" s="256"/>
      <c r="B70" s="254"/>
      <c r="C70" s="335" t="s">
        <v>146</v>
      </c>
      <c r="D70" s="335"/>
      <c r="E70" s="335"/>
      <c r="F70" s="255" t="s">
        <v>147</v>
      </c>
      <c r="G70" s="112">
        <v>6.45</v>
      </c>
      <c r="H70" s="114">
        <v>1.2</v>
      </c>
      <c r="I70" s="112">
        <v>46.44</v>
      </c>
      <c r="J70" s="116"/>
      <c r="K70" s="110"/>
      <c r="L70" s="116"/>
      <c r="M70" s="110"/>
      <c r="N70" s="115"/>
      <c r="AJ70" s="103"/>
      <c r="AK70" s="109"/>
      <c r="AN70" s="95" t="s">
        <v>146</v>
      </c>
      <c r="AP70" s="109"/>
      <c r="AQ70" s="109"/>
    </row>
    <row r="71" spans="1:45" s="159" customFormat="1" ht="15" x14ac:dyDescent="0.25">
      <c r="A71" s="153"/>
      <c r="B71" s="254"/>
      <c r="C71" s="341" t="s">
        <v>149</v>
      </c>
      <c r="D71" s="341"/>
      <c r="E71" s="341"/>
      <c r="F71" s="257"/>
      <c r="G71" s="118"/>
      <c r="H71" s="118"/>
      <c r="I71" s="118"/>
      <c r="J71" s="119">
        <v>91.46</v>
      </c>
      <c r="K71" s="118"/>
      <c r="L71" s="119">
        <v>658.51</v>
      </c>
      <c r="M71" s="118"/>
      <c r="N71" s="260">
        <v>28171.06</v>
      </c>
      <c r="AJ71" s="103"/>
      <c r="AK71" s="109"/>
      <c r="AO71" s="95" t="s">
        <v>149</v>
      </c>
      <c r="AP71" s="109"/>
      <c r="AQ71" s="109"/>
    </row>
    <row r="72" spans="1:45" s="159" customFormat="1" ht="15" x14ac:dyDescent="0.25">
      <c r="A72" s="256"/>
      <c r="B72" s="254"/>
      <c r="C72" s="335" t="s">
        <v>150</v>
      </c>
      <c r="D72" s="335"/>
      <c r="E72" s="335"/>
      <c r="F72" s="255"/>
      <c r="G72" s="110"/>
      <c r="H72" s="110"/>
      <c r="I72" s="110"/>
      <c r="J72" s="116"/>
      <c r="K72" s="110"/>
      <c r="L72" s="111">
        <v>658.51</v>
      </c>
      <c r="M72" s="110"/>
      <c r="N72" s="125">
        <v>28171.06</v>
      </c>
      <c r="AJ72" s="103"/>
      <c r="AK72" s="109"/>
      <c r="AN72" s="95" t="s">
        <v>150</v>
      </c>
      <c r="AP72" s="109"/>
      <c r="AQ72" s="109"/>
    </row>
    <row r="73" spans="1:45" s="159" customFormat="1" ht="23.25" x14ac:dyDescent="0.25">
      <c r="A73" s="256"/>
      <c r="B73" s="254" t="s">
        <v>331</v>
      </c>
      <c r="C73" s="335" t="s">
        <v>332</v>
      </c>
      <c r="D73" s="335"/>
      <c r="E73" s="335"/>
      <c r="F73" s="255" t="s">
        <v>153</v>
      </c>
      <c r="G73" s="120">
        <v>75</v>
      </c>
      <c r="H73" s="110"/>
      <c r="I73" s="120">
        <v>75</v>
      </c>
      <c r="J73" s="116"/>
      <c r="K73" s="110"/>
      <c r="L73" s="111">
        <v>493.88</v>
      </c>
      <c r="M73" s="110"/>
      <c r="N73" s="125">
        <v>21128.3</v>
      </c>
      <c r="AJ73" s="103"/>
      <c r="AK73" s="109"/>
      <c r="AN73" s="95" t="s">
        <v>332</v>
      </c>
      <c r="AP73" s="109"/>
      <c r="AQ73" s="109"/>
    </row>
    <row r="74" spans="1:45" s="159" customFormat="1" ht="23.25" x14ac:dyDescent="0.25">
      <c r="A74" s="256"/>
      <c r="B74" s="254" t="s">
        <v>333</v>
      </c>
      <c r="C74" s="335" t="s">
        <v>334</v>
      </c>
      <c r="D74" s="335"/>
      <c r="E74" s="335"/>
      <c r="F74" s="255" t="s">
        <v>153</v>
      </c>
      <c r="G74" s="120">
        <v>36</v>
      </c>
      <c r="H74" s="110"/>
      <c r="I74" s="120">
        <v>36</v>
      </c>
      <c r="J74" s="116"/>
      <c r="K74" s="110"/>
      <c r="L74" s="111">
        <v>237.06</v>
      </c>
      <c r="M74" s="110"/>
      <c r="N74" s="125">
        <v>10141.58</v>
      </c>
      <c r="AJ74" s="103"/>
      <c r="AK74" s="109"/>
      <c r="AN74" s="95" t="s">
        <v>334</v>
      </c>
      <c r="AP74" s="109"/>
      <c r="AQ74" s="109"/>
    </row>
    <row r="75" spans="1:45" s="159" customFormat="1" ht="15" x14ac:dyDescent="0.25">
      <c r="A75" s="121"/>
      <c r="B75" s="259"/>
      <c r="C75" s="336" t="s">
        <v>156</v>
      </c>
      <c r="D75" s="336"/>
      <c r="E75" s="336"/>
      <c r="F75" s="252"/>
      <c r="G75" s="105"/>
      <c r="H75" s="105"/>
      <c r="I75" s="105"/>
      <c r="J75" s="107"/>
      <c r="K75" s="105"/>
      <c r="L75" s="150">
        <v>1389.45</v>
      </c>
      <c r="M75" s="118"/>
      <c r="N75" s="126">
        <v>59440.94</v>
      </c>
      <c r="AJ75" s="103"/>
      <c r="AK75" s="109"/>
      <c r="AP75" s="109" t="s">
        <v>156</v>
      </c>
      <c r="AQ75" s="109"/>
    </row>
    <row r="76" spans="1:45" s="159" customFormat="1" ht="15" x14ac:dyDescent="0.25">
      <c r="A76" s="132"/>
      <c r="B76" s="212"/>
      <c r="C76" s="212"/>
      <c r="D76" s="212"/>
      <c r="E76" s="212"/>
      <c r="F76" s="133"/>
      <c r="G76" s="133"/>
      <c r="H76" s="133"/>
      <c r="I76" s="133"/>
      <c r="J76" s="134"/>
      <c r="K76" s="133"/>
      <c r="L76" s="134"/>
      <c r="M76" s="110"/>
      <c r="N76" s="134"/>
      <c r="AJ76" s="103"/>
      <c r="AK76" s="109"/>
      <c r="AP76" s="109"/>
      <c r="AQ76" s="109"/>
    </row>
    <row r="77" spans="1:45" s="159" customFormat="1" ht="15" x14ac:dyDescent="0.25">
      <c r="A77" s="135"/>
      <c r="B77" s="261"/>
      <c r="C77" s="336" t="s">
        <v>473</v>
      </c>
      <c r="D77" s="336"/>
      <c r="E77" s="336"/>
      <c r="F77" s="336"/>
      <c r="G77" s="336"/>
      <c r="H77" s="336"/>
      <c r="I77" s="336"/>
      <c r="J77" s="336"/>
      <c r="K77" s="336"/>
      <c r="L77" s="264">
        <v>1870.55</v>
      </c>
      <c r="M77" s="137"/>
      <c r="N77" s="138"/>
      <c r="AJ77" s="103"/>
      <c r="AK77" s="109"/>
      <c r="AP77" s="109"/>
      <c r="AQ77" s="109" t="s">
        <v>473</v>
      </c>
    </row>
    <row r="78" spans="1:45" s="159" customFormat="1" ht="11.25" hidden="1" customHeight="1" x14ac:dyDescent="0.25">
      <c r="B78" s="265"/>
      <c r="C78" s="265"/>
      <c r="D78" s="265"/>
      <c r="E78" s="265"/>
      <c r="F78" s="265"/>
      <c r="G78" s="265"/>
      <c r="H78" s="265"/>
      <c r="I78" s="265"/>
      <c r="J78" s="265"/>
      <c r="K78" s="265"/>
      <c r="L78" s="97"/>
      <c r="M78" s="97"/>
      <c r="N78" s="97"/>
    </row>
    <row r="79" spans="1:45" s="159" customFormat="1" ht="15" x14ac:dyDescent="0.25">
      <c r="A79" s="135"/>
      <c r="B79" s="261"/>
      <c r="C79" s="336" t="s">
        <v>289</v>
      </c>
      <c r="D79" s="336"/>
      <c r="E79" s="336"/>
      <c r="F79" s="336"/>
      <c r="G79" s="336"/>
      <c r="H79" s="336"/>
      <c r="I79" s="336"/>
      <c r="J79" s="336"/>
      <c r="K79" s="336"/>
      <c r="L79" s="136"/>
      <c r="M79" s="137"/>
      <c r="N79" s="138"/>
      <c r="AR79" s="109" t="s">
        <v>289</v>
      </c>
    </row>
    <row r="80" spans="1:45" s="159" customFormat="1" ht="16.5" x14ac:dyDescent="0.3">
      <c r="A80" s="139"/>
      <c r="B80" s="254"/>
      <c r="C80" s="335" t="s">
        <v>202</v>
      </c>
      <c r="D80" s="335"/>
      <c r="E80" s="335"/>
      <c r="F80" s="335"/>
      <c r="G80" s="335"/>
      <c r="H80" s="335"/>
      <c r="I80" s="335"/>
      <c r="J80" s="335"/>
      <c r="K80" s="335"/>
      <c r="L80" s="140">
        <v>888.51</v>
      </c>
      <c r="M80" s="141"/>
      <c r="N80" s="142">
        <v>38010.46</v>
      </c>
      <c r="O80" s="266"/>
      <c r="P80" s="266"/>
      <c r="Q80" s="266"/>
      <c r="AR80" s="109"/>
      <c r="AS80" s="95" t="s">
        <v>202</v>
      </c>
    </row>
    <row r="81" spans="1:46" s="159" customFormat="1" ht="16.5" x14ac:dyDescent="0.3">
      <c r="A81" s="139"/>
      <c r="B81" s="254"/>
      <c r="C81" s="335" t="s">
        <v>203</v>
      </c>
      <c r="D81" s="335"/>
      <c r="E81" s="335"/>
      <c r="F81" s="335"/>
      <c r="G81" s="335"/>
      <c r="H81" s="335"/>
      <c r="I81" s="335"/>
      <c r="J81" s="335"/>
      <c r="K81" s="335"/>
      <c r="L81" s="143"/>
      <c r="M81" s="141"/>
      <c r="N81" s="144"/>
      <c r="O81" s="266"/>
      <c r="P81" s="266"/>
      <c r="Q81" s="266"/>
      <c r="AR81" s="109"/>
      <c r="AS81" s="95" t="s">
        <v>203</v>
      </c>
    </row>
    <row r="82" spans="1:46" s="159" customFormat="1" ht="16.5" x14ac:dyDescent="0.3">
      <c r="A82" s="139"/>
      <c r="B82" s="254"/>
      <c r="C82" s="335" t="s">
        <v>204</v>
      </c>
      <c r="D82" s="335"/>
      <c r="E82" s="335"/>
      <c r="F82" s="335"/>
      <c r="G82" s="335"/>
      <c r="H82" s="335"/>
      <c r="I82" s="335"/>
      <c r="J82" s="335"/>
      <c r="K82" s="335"/>
      <c r="L82" s="140">
        <v>888.51</v>
      </c>
      <c r="M82" s="141"/>
      <c r="N82" s="142">
        <v>38010.46</v>
      </c>
      <c r="O82" s="266"/>
      <c r="P82" s="266"/>
      <c r="Q82" s="266"/>
      <c r="AR82" s="109"/>
      <c r="AS82" s="95" t="s">
        <v>204</v>
      </c>
    </row>
    <row r="83" spans="1:46" s="159" customFormat="1" ht="16.5" x14ac:dyDescent="0.3">
      <c r="A83" s="139"/>
      <c r="B83" s="254"/>
      <c r="C83" s="335" t="s">
        <v>335</v>
      </c>
      <c r="D83" s="335"/>
      <c r="E83" s="335"/>
      <c r="F83" s="335"/>
      <c r="G83" s="335"/>
      <c r="H83" s="335"/>
      <c r="I83" s="335"/>
      <c r="J83" s="335"/>
      <c r="K83" s="335"/>
      <c r="L83" s="146">
        <v>1874.75</v>
      </c>
      <c r="M83" s="141"/>
      <c r="N83" s="142">
        <v>80202.080000000002</v>
      </c>
      <c r="O83" s="266"/>
      <c r="P83" s="266"/>
      <c r="Q83" s="266"/>
      <c r="AR83" s="109"/>
      <c r="AS83" s="95" t="s">
        <v>335</v>
      </c>
    </row>
    <row r="84" spans="1:46" s="159" customFormat="1" ht="16.5" x14ac:dyDescent="0.3">
      <c r="A84" s="139"/>
      <c r="B84" s="254"/>
      <c r="C84" s="335" t="s">
        <v>336</v>
      </c>
      <c r="D84" s="335"/>
      <c r="E84" s="335"/>
      <c r="F84" s="335"/>
      <c r="G84" s="335"/>
      <c r="H84" s="335"/>
      <c r="I84" s="335"/>
      <c r="J84" s="335"/>
      <c r="K84" s="335"/>
      <c r="L84" s="146">
        <v>1874.75</v>
      </c>
      <c r="M84" s="141"/>
      <c r="N84" s="142">
        <v>80202.080000000002</v>
      </c>
      <c r="O84" s="266"/>
      <c r="P84" s="266"/>
      <c r="Q84" s="266"/>
      <c r="AR84" s="109"/>
      <c r="AS84" s="95" t="s">
        <v>336</v>
      </c>
    </row>
    <row r="85" spans="1:46" s="159" customFormat="1" ht="16.5" x14ac:dyDescent="0.3">
      <c r="A85" s="139"/>
      <c r="B85" s="254"/>
      <c r="C85" s="335" t="s">
        <v>337</v>
      </c>
      <c r="D85" s="335"/>
      <c r="E85" s="335"/>
      <c r="F85" s="335"/>
      <c r="G85" s="335"/>
      <c r="H85" s="335"/>
      <c r="I85" s="335"/>
      <c r="J85" s="335"/>
      <c r="K85" s="335"/>
      <c r="L85" s="143"/>
      <c r="M85" s="141"/>
      <c r="N85" s="144"/>
      <c r="O85" s="266"/>
      <c r="P85" s="266"/>
      <c r="Q85" s="266"/>
      <c r="AR85" s="109"/>
      <c r="AS85" s="95" t="s">
        <v>337</v>
      </c>
    </row>
    <row r="86" spans="1:46" s="159" customFormat="1" ht="16.5" x14ac:dyDescent="0.3">
      <c r="A86" s="139"/>
      <c r="B86" s="254"/>
      <c r="C86" s="335" t="s">
        <v>338</v>
      </c>
      <c r="D86" s="335"/>
      <c r="E86" s="335"/>
      <c r="F86" s="335"/>
      <c r="G86" s="335"/>
      <c r="H86" s="335"/>
      <c r="I86" s="335"/>
      <c r="J86" s="335"/>
      <c r="K86" s="335"/>
      <c r="L86" s="140">
        <v>888.51</v>
      </c>
      <c r="M86" s="141"/>
      <c r="N86" s="142">
        <v>38010.46</v>
      </c>
      <c r="O86" s="266"/>
      <c r="P86" s="266"/>
      <c r="Q86" s="266"/>
      <c r="AR86" s="109"/>
      <c r="AS86" s="95" t="s">
        <v>338</v>
      </c>
    </row>
    <row r="87" spans="1:46" s="159" customFormat="1" ht="16.5" x14ac:dyDescent="0.3">
      <c r="A87" s="139"/>
      <c r="B87" s="254"/>
      <c r="C87" s="335" t="s">
        <v>339</v>
      </c>
      <c r="D87" s="335"/>
      <c r="E87" s="335"/>
      <c r="F87" s="335"/>
      <c r="G87" s="335"/>
      <c r="H87" s="335"/>
      <c r="I87" s="335"/>
      <c r="J87" s="335"/>
      <c r="K87" s="335"/>
      <c r="L87" s="140">
        <v>666.38</v>
      </c>
      <c r="M87" s="141"/>
      <c r="N87" s="142">
        <v>28507.85</v>
      </c>
      <c r="O87" s="266"/>
      <c r="P87" s="266"/>
      <c r="Q87" s="266"/>
      <c r="AR87" s="109"/>
      <c r="AS87" s="95" t="s">
        <v>339</v>
      </c>
    </row>
    <row r="88" spans="1:46" s="159" customFormat="1" ht="16.5" x14ac:dyDescent="0.3">
      <c r="A88" s="139"/>
      <c r="B88" s="254"/>
      <c r="C88" s="335" t="s">
        <v>340</v>
      </c>
      <c r="D88" s="335"/>
      <c r="E88" s="335"/>
      <c r="F88" s="335"/>
      <c r="G88" s="335"/>
      <c r="H88" s="335"/>
      <c r="I88" s="335"/>
      <c r="J88" s="335"/>
      <c r="K88" s="335"/>
      <c r="L88" s="140">
        <v>319.86</v>
      </c>
      <c r="M88" s="141"/>
      <c r="N88" s="142">
        <v>13683.77</v>
      </c>
      <c r="O88" s="266"/>
      <c r="P88" s="266"/>
      <c r="Q88" s="266"/>
      <c r="AR88" s="109"/>
      <c r="AS88" s="95" t="s">
        <v>340</v>
      </c>
    </row>
    <row r="89" spans="1:46" s="159" customFormat="1" ht="16.5" x14ac:dyDescent="0.3">
      <c r="A89" s="139"/>
      <c r="B89" s="254"/>
      <c r="C89" s="335" t="s">
        <v>215</v>
      </c>
      <c r="D89" s="335"/>
      <c r="E89" s="335"/>
      <c r="F89" s="335"/>
      <c r="G89" s="335"/>
      <c r="H89" s="335"/>
      <c r="I89" s="335"/>
      <c r="J89" s="335"/>
      <c r="K89" s="335"/>
      <c r="L89" s="140">
        <v>888.51</v>
      </c>
      <c r="M89" s="141"/>
      <c r="N89" s="142">
        <v>38010.46</v>
      </c>
      <c r="O89" s="266"/>
      <c r="P89" s="266"/>
      <c r="Q89" s="266"/>
      <c r="AR89" s="109"/>
      <c r="AS89" s="95" t="s">
        <v>215</v>
      </c>
    </row>
    <row r="90" spans="1:46" s="159" customFormat="1" ht="16.5" x14ac:dyDescent="0.3">
      <c r="A90" s="139"/>
      <c r="B90" s="254"/>
      <c r="C90" s="335" t="s">
        <v>216</v>
      </c>
      <c r="D90" s="335"/>
      <c r="E90" s="335"/>
      <c r="F90" s="335"/>
      <c r="G90" s="335"/>
      <c r="H90" s="335"/>
      <c r="I90" s="335"/>
      <c r="J90" s="335"/>
      <c r="K90" s="335"/>
      <c r="L90" s="140">
        <v>666.38</v>
      </c>
      <c r="M90" s="141"/>
      <c r="N90" s="142">
        <v>28507.85</v>
      </c>
      <c r="O90" s="266"/>
      <c r="P90" s="266"/>
      <c r="Q90" s="266"/>
      <c r="AR90" s="109"/>
      <c r="AS90" s="95" t="s">
        <v>216</v>
      </c>
    </row>
    <row r="91" spans="1:46" s="159" customFormat="1" ht="16.5" x14ac:dyDescent="0.3">
      <c r="A91" s="139"/>
      <c r="B91" s="254"/>
      <c r="C91" s="335" t="s">
        <v>217</v>
      </c>
      <c r="D91" s="335"/>
      <c r="E91" s="335"/>
      <c r="F91" s="335"/>
      <c r="G91" s="335"/>
      <c r="H91" s="335"/>
      <c r="I91" s="335"/>
      <c r="J91" s="335"/>
      <c r="K91" s="335"/>
      <c r="L91" s="140">
        <v>319.86</v>
      </c>
      <c r="M91" s="141"/>
      <c r="N91" s="142">
        <v>13683.77</v>
      </c>
      <c r="O91" s="266"/>
      <c r="P91" s="266"/>
      <c r="Q91" s="266"/>
      <c r="AR91" s="109"/>
      <c r="AS91" s="95" t="s">
        <v>217</v>
      </c>
    </row>
    <row r="92" spans="1:46" s="159" customFormat="1" ht="16.5" x14ac:dyDescent="0.3">
      <c r="A92" s="139"/>
      <c r="B92" s="267"/>
      <c r="C92" s="334" t="s">
        <v>290</v>
      </c>
      <c r="D92" s="334"/>
      <c r="E92" s="334"/>
      <c r="F92" s="334"/>
      <c r="G92" s="334"/>
      <c r="H92" s="334"/>
      <c r="I92" s="334"/>
      <c r="J92" s="334"/>
      <c r="K92" s="334"/>
      <c r="L92" s="147">
        <v>1874.75</v>
      </c>
      <c r="M92" s="148"/>
      <c r="N92" s="149">
        <v>80202.080000000002</v>
      </c>
      <c r="O92" s="266"/>
      <c r="P92" s="266"/>
      <c r="Q92" s="266"/>
      <c r="AR92" s="109"/>
      <c r="AT92" s="109" t="s">
        <v>290</v>
      </c>
    </row>
    <row r="93" spans="1:46" s="159" customFormat="1" ht="1.5" customHeight="1" x14ac:dyDescent="0.25">
      <c r="B93" s="134"/>
      <c r="C93" s="212"/>
      <c r="D93" s="212"/>
      <c r="E93" s="212"/>
      <c r="F93" s="212"/>
      <c r="G93" s="212"/>
      <c r="H93" s="212"/>
      <c r="I93" s="212"/>
      <c r="J93" s="212"/>
      <c r="K93" s="212"/>
      <c r="L93" s="147"/>
      <c r="M93" s="154"/>
      <c r="N93" s="268"/>
    </row>
    <row r="94" spans="1:46" s="159" customFormat="1" ht="26.25" customHeight="1" x14ac:dyDescent="0.25">
      <c r="A94" s="155"/>
      <c r="B94" s="156"/>
      <c r="C94" s="156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</row>
    <row r="95" spans="1:46" s="241" customFormat="1" ht="12.75" customHeight="1" x14ac:dyDescent="0.2">
      <c r="A95" s="218"/>
      <c r="B95" s="269" t="s">
        <v>291</v>
      </c>
      <c r="C95" s="331"/>
      <c r="D95" s="331"/>
      <c r="E95" s="331"/>
      <c r="F95" s="331"/>
      <c r="G95" s="331"/>
      <c r="H95" s="331"/>
      <c r="I95" s="331"/>
      <c r="J95" s="331"/>
      <c r="K95" s="331"/>
      <c r="L95" s="331"/>
      <c r="Y95" s="226"/>
      <c r="Z95" s="226"/>
      <c r="AA95" s="226"/>
      <c r="AB95" s="226"/>
      <c r="AC95" s="226"/>
      <c r="AD95" s="226"/>
      <c r="AE95" s="226"/>
      <c r="AF95" s="226"/>
      <c r="AG95" s="226"/>
      <c r="AH95" s="226"/>
      <c r="AI95" s="226"/>
      <c r="AJ95" s="226"/>
      <c r="AK95" s="226"/>
      <c r="AL95" s="226"/>
      <c r="AM95" s="226"/>
      <c r="AN95" s="226"/>
      <c r="AO95" s="226"/>
      <c r="AP95" s="226"/>
      <c r="AQ95" s="226"/>
      <c r="AR95" s="226"/>
      <c r="AS95" s="226"/>
      <c r="AT95" s="226"/>
    </row>
    <row r="96" spans="1:46" s="241" customFormat="1" ht="13.5" customHeight="1" x14ac:dyDescent="0.2">
      <c r="A96" s="218"/>
      <c r="B96" s="270"/>
      <c r="C96" s="332" t="s">
        <v>292</v>
      </c>
      <c r="D96" s="332"/>
      <c r="E96" s="332"/>
      <c r="F96" s="332"/>
      <c r="G96" s="332"/>
      <c r="H96" s="332"/>
      <c r="I96" s="332"/>
      <c r="J96" s="332"/>
      <c r="K96" s="332"/>
      <c r="L96" s="332"/>
      <c r="Y96" s="226"/>
      <c r="Z96" s="226"/>
      <c r="AA96" s="226"/>
      <c r="AB96" s="226"/>
      <c r="AC96" s="226"/>
      <c r="AD96" s="226"/>
      <c r="AE96" s="226"/>
      <c r="AF96" s="226"/>
      <c r="AG96" s="226"/>
      <c r="AH96" s="226"/>
      <c r="AI96" s="226"/>
      <c r="AJ96" s="226"/>
      <c r="AK96" s="226"/>
      <c r="AL96" s="226"/>
      <c r="AM96" s="226"/>
      <c r="AN96" s="226"/>
      <c r="AO96" s="226"/>
      <c r="AP96" s="226"/>
      <c r="AQ96" s="226"/>
      <c r="AR96" s="226"/>
      <c r="AS96" s="226"/>
      <c r="AT96" s="226"/>
    </row>
    <row r="97" spans="1:46" s="241" customFormat="1" ht="13.5" customHeight="1" x14ac:dyDescent="0.2">
      <c r="A97" s="218"/>
      <c r="B97" s="269" t="s">
        <v>293</v>
      </c>
      <c r="C97" s="331"/>
      <c r="D97" s="331"/>
      <c r="E97" s="331"/>
      <c r="F97" s="331"/>
      <c r="G97" s="331"/>
      <c r="H97" s="331"/>
      <c r="I97" s="331"/>
      <c r="J97" s="331"/>
      <c r="K97" s="331"/>
      <c r="L97" s="331"/>
      <c r="Y97" s="226"/>
      <c r="Z97" s="226"/>
      <c r="AA97" s="226"/>
      <c r="AB97" s="226"/>
      <c r="AC97" s="226"/>
      <c r="AD97" s="226"/>
      <c r="AE97" s="226"/>
      <c r="AF97" s="226"/>
      <c r="AG97" s="226"/>
      <c r="AH97" s="226"/>
      <c r="AI97" s="226"/>
      <c r="AJ97" s="226"/>
      <c r="AK97" s="226"/>
      <c r="AL97" s="226"/>
      <c r="AM97" s="226"/>
      <c r="AN97" s="226"/>
      <c r="AO97" s="226"/>
      <c r="AP97" s="226"/>
      <c r="AQ97" s="226"/>
      <c r="AR97" s="226"/>
      <c r="AS97" s="226"/>
      <c r="AT97" s="226"/>
    </row>
    <row r="98" spans="1:46" s="241" customFormat="1" ht="13.5" customHeight="1" x14ac:dyDescent="0.2">
      <c r="A98" s="218"/>
      <c r="C98" s="332" t="s">
        <v>292</v>
      </c>
      <c r="D98" s="332"/>
      <c r="E98" s="332"/>
      <c r="F98" s="332"/>
      <c r="G98" s="332"/>
      <c r="H98" s="332"/>
      <c r="I98" s="332"/>
      <c r="J98" s="332"/>
      <c r="K98" s="332"/>
      <c r="L98" s="332"/>
      <c r="Y98" s="226"/>
      <c r="Z98" s="226"/>
      <c r="AA98" s="226"/>
      <c r="AB98" s="226"/>
      <c r="AC98" s="226"/>
      <c r="AD98" s="226"/>
      <c r="AE98" s="226"/>
      <c r="AF98" s="226"/>
      <c r="AG98" s="226"/>
      <c r="AH98" s="226"/>
      <c r="AI98" s="226"/>
      <c r="AJ98" s="226"/>
      <c r="AK98" s="226"/>
      <c r="AL98" s="226"/>
      <c r="AM98" s="226"/>
      <c r="AN98" s="226"/>
      <c r="AO98" s="226"/>
      <c r="AP98" s="226"/>
      <c r="AQ98" s="226"/>
      <c r="AR98" s="226"/>
      <c r="AS98" s="226"/>
      <c r="AT98" s="226"/>
    </row>
    <row r="99" spans="1:46" s="159" customFormat="1" ht="21" customHeight="1" x14ac:dyDescent="0.25"/>
    <row r="100" spans="1:46" s="241" customFormat="1" ht="22.5" customHeight="1" x14ac:dyDescent="0.25">
      <c r="A100" s="333" t="s">
        <v>464</v>
      </c>
      <c r="B100" s="333"/>
      <c r="C100" s="333"/>
      <c r="D100" s="333"/>
      <c r="E100" s="333"/>
      <c r="F100" s="333"/>
      <c r="G100" s="333"/>
      <c r="H100" s="333"/>
      <c r="I100" s="333"/>
      <c r="J100" s="333"/>
      <c r="K100" s="333"/>
      <c r="L100" s="333"/>
      <c r="M100" s="333"/>
      <c r="N100" s="333"/>
      <c r="O100" s="265"/>
      <c r="P100" s="265"/>
      <c r="Q100" s="159"/>
      <c r="R100" s="159"/>
      <c r="S100" s="159"/>
      <c r="T100" s="159"/>
      <c r="U100" s="159"/>
      <c r="V100" s="159"/>
      <c r="W100" s="159"/>
      <c r="X100" s="159"/>
      <c r="Y100" s="226"/>
      <c r="Z100" s="226"/>
      <c r="AA100" s="226"/>
      <c r="AB100" s="226"/>
      <c r="AC100" s="226"/>
      <c r="AD100" s="226"/>
      <c r="AE100" s="226"/>
      <c r="AF100" s="226"/>
      <c r="AG100" s="226"/>
      <c r="AH100" s="226"/>
      <c r="AI100" s="226"/>
      <c r="AJ100" s="226"/>
      <c r="AK100" s="226"/>
      <c r="AL100" s="226"/>
      <c r="AM100" s="226"/>
      <c r="AN100" s="226"/>
      <c r="AO100" s="226"/>
      <c r="AP100" s="226"/>
      <c r="AQ100" s="226"/>
      <c r="AR100" s="226"/>
      <c r="AS100" s="226"/>
      <c r="AT100" s="226"/>
    </row>
    <row r="101" spans="1:46" s="241" customFormat="1" ht="12.75" customHeight="1" x14ac:dyDescent="0.25">
      <c r="A101" s="333" t="s">
        <v>465</v>
      </c>
      <c r="B101" s="333"/>
      <c r="C101" s="333"/>
      <c r="D101" s="333"/>
      <c r="E101" s="333"/>
      <c r="F101" s="333"/>
      <c r="G101" s="333"/>
      <c r="H101" s="333"/>
      <c r="I101" s="333"/>
      <c r="J101" s="333"/>
      <c r="K101" s="333"/>
      <c r="L101" s="333"/>
      <c r="M101" s="333"/>
      <c r="N101" s="333"/>
      <c r="O101" s="265"/>
      <c r="P101" s="265"/>
      <c r="Q101" s="159"/>
      <c r="R101" s="159"/>
      <c r="S101" s="159"/>
      <c r="T101" s="159"/>
      <c r="U101" s="159"/>
      <c r="V101" s="159"/>
      <c r="W101" s="159"/>
      <c r="X101" s="159"/>
      <c r="Y101" s="226"/>
      <c r="Z101" s="226"/>
      <c r="AA101" s="226"/>
      <c r="AB101" s="226"/>
      <c r="AC101" s="226"/>
      <c r="AD101" s="226"/>
      <c r="AE101" s="226"/>
      <c r="AF101" s="226"/>
      <c r="AG101" s="226"/>
      <c r="AH101" s="226"/>
      <c r="AI101" s="226"/>
      <c r="AJ101" s="226"/>
      <c r="AK101" s="226"/>
      <c r="AL101" s="226"/>
      <c r="AM101" s="226"/>
      <c r="AN101" s="226"/>
      <c r="AO101" s="226"/>
      <c r="AP101" s="226"/>
      <c r="AQ101" s="226"/>
      <c r="AR101" s="226"/>
      <c r="AS101" s="226"/>
      <c r="AT101" s="226"/>
    </row>
    <row r="102" spans="1:46" s="241" customFormat="1" ht="12.75" customHeight="1" x14ac:dyDescent="0.25">
      <c r="A102" s="333" t="s">
        <v>466</v>
      </c>
      <c r="B102" s="333"/>
      <c r="C102" s="333"/>
      <c r="D102" s="333"/>
      <c r="E102" s="333"/>
      <c r="F102" s="333"/>
      <c r="G102" s="333"/>
      <c r="H102" s="333"/>
      <c r="I102" s="333"/>
      <c r="J102" s="333"/>
      <c r="K102" s="333"/>
      <c r="L102" s="333"/>
      <c r="M102" s="333"/>
      <c r="N102" s="333"/>
      <c r="O102" s="265"/>
      <c r="P102" s="265"/>
      <c r="Q102" s="159"/>
      <c r="R102" s="159"/>
      <c r="S102" s="159"/>
      <c r="T102" s="159"/>
      <c r="U102" s="159"/>
      <c r="V102" s="159"/>
      <c r="W102" s="159"/>
      <c r="X102" s="159"/>
      <c r="Y102" s="226"/>
      <c r="Z102" s="226"/>
      <c r="AA102" s="226"/>
      <c r="AB102" s="226"/>
      <c r="AC102" s="226"/>
      <c r="AD102" s="226"/>
      <c r="AE102" s="226"/>
      <c r="AF102" s="226"/>
      <c r="AG102" s="226"/>
      <c r="AH102" s="226"/>
      <c r="AI102" s="226"/>
      <c r="AJ102" s="226"/>
      <c r="AK102" s="226"/>
      <c r="AL102" s="226"/>
      <c r="AM102" s="226"/>
      <c r="AN102" s="226"/>
      <c r="AO102" s="226"/>
      <c r="AP102" s="226"/>
      <c r="AQ102" s="226"/>
      <c r="AR102" s="226"/>
      <c r="AS102" s="226"/>
      <c r="AT102" s="226"/>
    </row>
    <row r="103" spans="1:46" s="241" customFormat="1" ht="20.25" customHeight="1" x14ac:dyDescent="0.25">
      <c r="A103" s="263"/>
      <c r="B103" s="263"/>
      <c r="C103" s="263"/>
      <c r="D103" s="263"/>
      <c r="E103" s="263"/>
      <c r="F103" s="263"/>
      <c r="G103" s="263"/>
      <c r="H103" s="263"/>
      <c r="I103" s="263"/>
      <c r="J103" s="263"/>
      <c r="K103" s="263"/>
      <c r="L103" s="263"/>
      <c r="M103" s="263"/>
      <c r="N103" s="263"/>
      <c r="O103" s="265"/>
      <c r="P103" s="265"/>
      <c r="Q103" s="159"/>
      <c r="R103" s="159"/>
      <c r="S103" s="159"/>
      <c r="T103" s="159"/>
      <c r="U103" s="159"/>
      <c r="V103" s="159"/>
      <c r="W103" s="159"/>
      <c r="X103" s="159"/>
      <c r="Y103" s="226"/>
      <c r="Z103" s="226"/>
      <c r="AA103" s="226"/>
      <c r="AB103" s="226"/>
      <c r="AC103" s="226"/>
      <c r="AD103" s="226"/>
      <c r="AE103" s="226"/>
      <c r="AF103" s="226"/>
      <c r="AG103" s="226"/>
      <c r="AH103" s="226"/>
      <c r="AI103" s="226"/>
      <c r="AJ103" s="226"/>
      <c r="AK103" s="226"/>
      <c r="AL103" s="226"/>
      <c r="AM103" s="226"/>
      <c r="AN103" s="226"/>
      <c r="AO103" s="226"/>
      <c r="AP103" s="226"/>
      <c r="AQ103" s="226"/>
      <c r="AR103" s="226"/>
      <c r="AS103" s="226"/>
      <c r="AT103" s="226"/>
    </row>
    <row r="104" spans="1:46" s="159" customFormat="1" ht="15" x14ac:dyDescent="0.25">
      <c r="B104" s="158"/>
      <c r="D104" s="158"/>
      <c r="F104" s="158"/>
    </row>
  </sheetData>
  <mergeCells count="91">
    <mergeCell ref="A4:C4"/>
    <mergeCell ref="K4:N4"/>
    <mergeCell ref="A5:D5"/>
    <mergeCell ref="J5:N5"/>
    <mergeCell ref="A6:D6"/>
    <mergeCell ref="J6:N6"/>
    <mergeCell ref="G11:N11"/>
    <mergeCell ref="G12:N12"/>
    <mergeCell ref="A13:F13"/>
    <mergeCell ref="G13:N13"/>
    <mergeCell ref="A14:F14"/>
    <mergeCell ref="G14:N14"/>
    <mergeCell ref="A15:F15"/>
    <mergeCell ref="G15:N15"/>
    <mergeCell ref="A16:F16"/>
    <mergeCell ref="G16:N16"/>
    <mergeCell ref="A17:F17"/>
    <mergeCell ref="G17:N17"/>
    <mergeCell ref="C48:E48"/>
    <mergeCell ref="C49:E49"/>
    <mergeCell ref="C50:E50"/>
    <mergeCell ref="L39:M39"/>
    <mergeCell ref="A19:N19"/>
    <mergeCell ref="A20:N20"/>
    <mergeCell ref="A22:N22"/>
    <mergeCell ref="A23:N23"/>
    <mergeCell ref="A24:N24"/>
    <mergeCell ref="A26:N26"/>
    <mergeCell ref="A27:N27"/>
    <mergeCell ref="B29:F29"/>
    <mergeCell ref="B30:F30"/>
    <mergeCell ref="L37:M37"/>
    <mergeCell ref="L38:M38"/>
    <mergeCell ref="C47:N47"/>
    <mergeCell ref="J41:L42"/>
    <mergeCell ref="M41:M43"/>
    <mergeCell ref="N41:N43"/>
    <mergeCell ref="C44:E44"/>
    <mergeCell ref="A45:N45"/>
    <mergeCell ref="A41:A43"/>
    <mergeCell ref="B41:B43"/>
    <mergeCell ref="C41:E43"/>
    <mergeCell ref="F41:F43"/>
    <mergeCell ref="G41:I42"/>
    <mergeCell ref="C46:E46"/>
    <mergeCell ref="C51:E51"/>
    <mergeCell ref="C52:E52"/>
    <mergeCell ref="C66:E66"/>
    <mergeCell ref="C54:E54"/>
    <mergeCell ref="C56:K56"/>
    <mergeCell ref="A57:N57"/>
    <mergeCell ref="C58:E58"/>
    <mergeCell ref="C59:N59"/>
    <mergeCell ref="C60:E60"/>
    <mergeCell ref="C61:E61"/>
    <mergeCell ref="C62:E62"/>
    <mergeCell ref="C63:E63"/>
    <mergeCell ref="C64:E64"/>
    <mergeCell ref="C65:E65"/>
    <mergeCell ref="C53:E53"/>
    <mergeCell ref="C80:K80"/>
    <mergeCell ref="C67:E67"/>
    <mergeCell ref="C68:N68"/>
    <mergeCell ref="C69:E69"/>
    <mergeCell ref="C70:E70"/>
    <mergeCell ref="C71:E71"/>
    <mergeCell ref="C72:E72"/>
    <mergeCell ref="C73:E73"/>
    <mergeCell ref="C74:E74"/>
    <mergeCell ref="C75:E75"/>
    <mergeCell ref="C77:K77"/>
    <mergeCell ref="C79:K79"/>
    <mergeCell ref="C92:K92"/>
    <mergeCell ref="C81:K81"/>
    <mergeCell ref="C82:K82"/>
    <mergeCell ref="C83:K83"/>
    <mergeCell ref="C84:K84"/>
    <mergeCell ref="C85:K85"/>
    <mergeCell ref="C86:K86"/>
    <mergeCell ref="C87:K87"/>
    <mergeCell ref="C88:K88"/>
    <mergeCell ref="C89:K89"/>
    <mergeCell ref="C90:K90"/>
    <mergeCell ref="C91:K91"/>
    <mergeCell ref="A102:N102"/>
    <mergeCell ref="C95:L95"/>
    <mergeCell ref="C96:L96"/>
    <mergeCell ref="C97:L97"/>
    <mergeCell ref="C98:L98"/>
    <mergeCell ref="A100:N100"/>
    <mergeCell ref="A101:N101"/>
  </mergeCells>
  <printOptions horizontalCentered="1"/>
  <pageMargins left="0.39370077848434498" right="0.23622047901153601" top="0.35433071851730302" bottom="0.31496062874794001" header="0" footer="0"/>
  <pageSetup paperSize="9" fitToHeight="0" orientation="portrait"/>
  <headerFooter>
    <oddFooter>&amp;RСтраница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57CC5-DB52-485F-88E7-F3F153D9968A}">
  <dimension ref="A1:R44"/>
  <sheetViews>
    <sheetView zoomScale="85" zoomScaleNormal="85" workbookViewId="0">
      <selection activeCell="U43" sqref="U43"/>
    </sheetView>
  </sheetViews>
  <sheetFormatPr defaultRowHeight="12" x14ac:dyDescent="0.2"/>
  <cols>
    <col min="1" max="1" width="5.7109375" style="161" bestFit="1" customWidth="1"/>
    <col min="2" max="2" width="39.42578125" style="160" customWidth="1"/>
    <col min="3" max="3" width="15.28515625" style="160" customWidth="1"/>
    <col min="4" max="4" width="33.140625" style="162" customWidth="1"/>
    <col min="5" max="5" width="9.140625" style="160" customWidth="1"/>
    <col min="6" max="6" width="12.42578125" style="160" customWidth="1"/>
    <col min="7" max="7" width="14.28515625" style="160" customWidth="1"/>
    <col min="8" max="8" width="15" style="181" customWidth="1"/>
    <col min="9" max="9" width="9.85546875" style="160" hidden="1" customWidth="1"/>
    <col min="10" max="10" width="13.42578125" style="160" hidden="1" customWidth="1"/>
    <col min="11" max="11" width="7" style="160" hidden="1" customWidth="1"/>
    <col min="12" max="12" width="7.5703125" style="160" hidden="1" customWidth="1"/>
    <col min="13" max="13" width="32.140625" style="182" customWidth="1"/>
    <col min="14" max="14" width="14.5703125" style="160" customWidth="1"/>
    <col min="15" max="15" width="13.42578125" style="160" customWidth="1"/>
    <col min="16" max="16" width="23.28515625" style="160" customWidth="1"/>
    <col min="17" max="17" width="19.140625" style="160" customWidth="1"/>
    <col min="18" max="18" width="12.85546875" style="160" customWidth="1"/>
    <col min="19" max="16384" width="9.140625" style="160"/>
  </cols>
  <sheetData>
    <row r="1" spans="1:18" x14ac:dyDescent="0.2">
      <c r="A1" s="375" t="s">
        <v>348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375"/>
      <c r="P1" s="375"/>
      <c r="Q1" s="375"/>
      <c r="R1" s="375"/>
    </row>
    <row r="2" spans="1:18" ht="48.75" customHeight="1" x14ac:dyDescent="0.25">
      <c r="E2" s="376" t="s">
        <v>349</v>
      </c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163">
        <v>44652</v>
      </c>
    </row>
    <row r="3" spans="1:18" ht="96" customHeight="1" x14ac:dyDescent="0.2">
      <c r="A3" s="164" t="s">
        <v>350</v>
      </c>
      <c r="B3" s="165" t="s">
        <v>351</v>
      </c>
      <c r="C3" s="165" t="s">
        <v>352</v>
      </c>
      <c r="D3" s="165" t="s">
        <v>353</v>
      </c>
      <c r="E3" s="165" t="s">
        <v>45</v>
      </c>
      <c r="F3" s="165" t="s">
        <v>354</v>
      </c>
      <c r="G3" s="165" t="s">
        <v>355</v>
      </c>
      <c r="H3" s="166" t="s">
        <v>356</v>
      </c>
      <c r="I3" s="165" t="s">
        <v>357</v>
      </c>
      <c r="J3" s="165" t="s">
        <v>358</v>
      </c>
      <c r="K3" s="165" t="s">
        <v>359</v>
      </c>
      <c r="L3" s="165" t="s">
        <v>360</v>
      </c>
      <c r="M3" s="165" t="s">
        <v>361</v>
      </c>
      <c r="N3" s="165" t="s">
        <v>362</v>
      </c>
      <c r="O3" s="165" t="s">
        <v>363</v>
      </c>
      <c r="P3" s="165" t="s">
        <v>364</v>
      </c>
      <c r="Q3" s="165" t="s">
        <v>365</v>
      </c>
      <c r="R3" s="165" t="s">
        <v>366</v>
      </c>
    </row>
    <row r="4" spans="1:18" x14ac:dyDescent="0.2">
      <c r="A4" s="164">
        <v>1</v>
      </c>
      <c r="B4" s="165">
        <v>2</v>
      </c>
      <c r="C4" s="165">
        <v>3</v>
      </c>
      <c r="D4" s="166">
        <v>4</v>
      </c>
      <c r="E4" s="165">
        <v>5</v>
      </c>
      <c r="F4" s="165">
        <v>6</v>
      </c>
      <c r="G4" s="165">
        <v>7</v>
      </c>
      <c r="H4" s="166">
        <v>8</v>
      </c>
      <c r="I4" s="165">
        <v>9</v>
      </c>
      <c r="J4" s="165">
        <v>10</v>
      </c>
      <c r="K4" s="165">
        <v>11</v>
      </c>
      <c r="L4" s="165">
        <v>12</v>
      </c>
      <c r="M4" s="165">
        <v>13</v>
      </c>
      <c r="N4" s="165">
        <v>14</v>
      </c>
      <c r="O4" s="165">
        <v>15</v>
      </c>
      <c r="P4" s="165">
        <v>16</v>
      </c>
      <c r="Q4" s="165">
        <v>17</v>
      </c>
      <c r="R4" s="165">
        <v>18</v>
      </c>
    </row>
    <row r="5" spans="1:18" s="173" customFormat="1" ht="24" customHeight="1" x14ac:dyDescent="0.2">
      <c r="A5" s="361" t="s">
        <v>138</v>
      </c>
      <c r="B5" s="364" t="s">
        <v>273</v>
      </c>
      <c r="C5" s="364" t="s">
        <v>367</v>
      </c>
      <c r="D5" s="374" t="s">
        <v>274</v>
      </c>
      <c r="E5" s="167" t="s">
        <v>160</v>
      </c>
      <c r="F5" s="167" t="s">
        <v>160</v>
      </c>
      <c r="G5" s="168">
        <v>6929</v>
      </c>
      <c r="H5" s="168">
        <f t="shared" ref="H5:H28" si="0">G5/1.2</f>
        <v>5774.17</v>
      </c>
      <c r="I5" s="165"/>
      <c r="J5" s="165"/>
      <c r="K5" s="165"/>
      <c r="L5" s="165"/>
      <c r="M5" s="169" t="s">
        <v>368</v>
      </c>
      <c r="N5" s="170">
        <v>781601001</v>
      </c>
      <c r="O5" s="170">
        <v>7816543808</v>
      </c>
      <c r="P5" s="171" t="s">
        <v>369</v>
      </c>
      <c r="Q5" s="170" t="s">
        <v>370</v>
      </c>
      <c r="R5" s="172" t="s">
        <v>371</v>
      </c>
    </row>
    <row r="6" spans="1:18" s="173" customFormat="1" ht="12" customHeight="1" x14ac:dyDescent="0.2">
      <c r="A6" s="362"/>
      <c r="B6" s="362"/>
      <c r="C6" s="362"/>
      <c r="D6" s="372"/>
      <c r="E6" s="167" t="s">
        <v>160</v>
      </c>
      <c r="F6" s="167" t="s">
        <v>160</v>
      </c>
      <c r="G6" s="168">
        <v>7950.82</v>
      </c>
      <c r="H6" s="168">
        <f t="shared" si="0"/>
        <v>6625.68</v>
      </c>
      <c r="I6" s="165"/>
      <c r="J6" s="165"/>
      <c r="K6" s="165"/>
      <c r="L6" s="165"/>
      <c r="M6" s="170" t="s">
        <v>372</v>
      </c>
      <c r="N6" s="170">
        <v>645501001</v>
      </c>
      <c r="O6" s="170">
        <v>6455068518</v>
      </c>
      <c r="P6" s="171" t="s">
        <v>373</v>
      </c>
      <c r="Q6" s="170" t="s">
        <v>374</v>
      </c>
      <c r="R6" s="172" t="s">
        <v>371</v>
      </c>
    </row>
    <row r="7" spans="1:18" s="173" customFormat="1" ht="12" customHeight="1" x14ac:dyDescent="0.2">
      <c r="A7" s="363"/>
      <c r="B7" s="363"/>
      <c r="C7" s="363"/>
      <c r="D7" s="373"/>
      <c r="E7" s="167" t="s">
        <v>160</v>
      </c>
      <c r="F7" s="167" t="s">
        <v>160</v>
      </c>
      <c r="G7" s="168">
        <v>7348</v>
      </c>
      <c r="H7" s="168">
        <f t="shared" si="0"/>
        <v>6123.33</v>
      </c>
      <c r="I7" s="165"/>
      <c r="J7" s="165"/>
      <c r="K7" s="165"/>
      <c r="L7" s="165"/>
      <c r="M7" s="170" t="s">
        <v>375</v>
      </c>
      <c r="N7" s="170">
        <v>781101001</v>
      </c>
      <c r="O7" s="170">
        <v>7811240990</v>
      </c>
      <c r="P7" s="171" t="s">
        <v>376</v>
      </c>
      <c r="Q7" s="170" t="s">
        <v>370</v>
      </c>
      <c r="R7" s="172" t="s">
        <v>371</v>
      </c>
    </row>
    <row r="8" spans="1:18" s="173" customFormat="1" ht="23.25" customHeight="1" x14ac:dyDescent="0.2">
      <c r="A8" s="361" t="s">
        <v>296</v>
      </c>
      <c r="B8" s="364" t="s">
        <v>257</v>
      </c>
      <c r="C8" s="364" t="s">
        <v>377</v>
      </c>
      <c r="D8" s="374" t="s">
        <v>258</v>
      </c>
      <c r="E8" s="167" t="s">
        <v>160</v>
      </c>
      <c r="F8" s="167" t="s">
        <v>160</v>
      </c>
      <c r="G8" s="168">
        <v>540</v>
      </c>
      <c r="H8" s="168">
        <f t="shared" si="0"/>
        <v>450</v>
      </c>
      <c r="I8" s="165"/>
      <c r="J8" s="165"/>
      <c r="K8" s="165"/>
      <c r="L8" s="165"/>
      <c r="M8" s="169" t="s">
        <v>368</v>
      </c>
      <c r="N8" s="170">
        <v>781601001</v>
      </c>
      <c r="O8" s="170">
        <v>7816543808</v>
      </c>
      <c r="P8" s="171" t="s">
        <v>369</v>
      </c>
      <c r="Q8" s="170" t="s">
        <v>370</v>
      </c>
      <c r="R8" s="172" t="s">
        <v>371</v>
      </c>
    </row>
    <row r="9" spans="1:18" s="173" customFormat="1" ht="12" customHeight="1" x14ac:dyDescent="0.2">
      <c r="A9" s="362"/>
      <c r="B9" s="362"/>
      <c r="C9" s="362"/>
      <c r="D9" s="372"/>
      <c r="E9" s="167" t="s">
        <v>160</v>
      </c>
      <c r="F9" s="167" t="s">
        <v>160</v>
      </c>
      <c r="G9" s="168">
        <v>560</v>
      </c>
      <c r="H9" s="168">
        <f t="shared" si="0"/>
        <v>466.67</v>
      </c>
      <c r="I9" s="165"/>
      <c r="J9" s="165"/>
      <c r="K9" s="165"/>
      <c r="L9" s="165"/>
      <c r="M9" s="170" t="s">
        <v>372</v>
      </c>
      <c r="N9" s="170">
        <v>645501001</v>
      </c>
      <c r="O9" s="170">
        <v>6455068518</v>
      </c>
      <c r="P9" s="171" t="s">
        <v>373</v>
      </c>
      <c r="Q9" s="170" t="s">
        <v>374</v>
      </c>
      <c r="R9" s="172" t="s">
        <v>371</v>
      </c>
    </row>
    <row r="10" spans="1:18" s="173" customFormat="1" ht="12" customHeight="1" x14ac:dyDescent="0.2">
      <c r="A10" s="363"/>
      <c r="B10" s="363"/>
      <c r="C10" s="363"/>
      <c r="D10" s="373"/>
      <c r="E10" s="167" t="s">
        <v>160</v>
      </c>
      <c r="F10" s="167" t="s">
        <v>160</v>
      </c>
      <c r="G10" s="168">
        <v>565</v>
      </c>
      <c r="H10" s="168">
        <f t="shared" si="0"/>
        <v>470.83</v>
      </c>
      <c r="I10" s="165"/>
      <c r="J10" s="165"/>
      <c r="K10" s="165"/>
      <c r="L10" s="165"/>
      <c r="M10" s="170" t="s">
        <v>375</v>
      </c>
      <c r="N10" s="170">
        <v>781101001</v>
      </c>
      <c r="O10" s="170">
        <v>7811240990</v>
      </c>
      <c r="P10" s="171" t="s">
        <v>376</v>
      </c>
      <c r="Q10" s="170" t="s">
        <v>370</v>
      </c>
      <c r="R10" s="172" t="s">
        <v>371</v>
      </c>
    </row>
    <row r="11" spans="1:18" s="173" customFormat="1" ht="21.75" customHeight="1" x14ac:dyDescent="0.2">
      <c r="A11" s="361" t="s">
        <v>157</v>
      </c>
      <c r="B11" s="364" t="s">
        <v>261</v>
      </c>
      <c r="C11" s="364" t="s">
        <v>378</v>
      </c>
      <c r="D11" s="374" t="s">
        <v>262</v>
      </c>
      <c r="E11" s="174" t="s">
        <v>228</v>
      </c>
      <c r="F11" s="174" t="s">
        <v>228</v>
      </c>
      <c r="G11" s="168">
        <v>121</v>
      </c>
      <c r="H11" s="168">
        <f t="shared" si="0"/>
        <v>100.83</v>
      </c>
      <c r="I11" s="165"/>
      <c r="J11" s="165"/>
      <c r="K11" s="165"/>
      <c r="L11" s="165"/>
      <c r="M11" s="169" t="s">
        <v>368</v>
      </c>
      <c r="N11" s="170">
        <v>781601001</v>
      </c>
      <c r="O11" s="170">
        <v>7816543808</v>
      </c>
      <c r="P11" s="171" t="s">
        <v>369</v>
      </c>
      <c r="Q11" s="170" t="s">
        <v>370</v>
      </c>
      <c r="R11" s="172" t="s">
        <v>371</v>
      </c>
    </row>
    <row r="12" spans="1:18" s="173" customFormat="1" ht="12" customHeight="1" x14ac:dyDescent="0.2">
      <c r="A12" s="362"/>
      <c r="B12" s="362"/>
      <c r="C12" s="362"/>
      <c r="D12" s="372"/>
      <c r="E12" s="174" t="s">
        <v>228</v>
      </c>
      <c r="F12" s="174" t="s">
        <v>228</v>
      </c>
      <c r="G12" s="168">
        <v>139.34</v>
      </c>
      <c r="H12" s="168">
        <f t="shared" si="0"/>
        <v>116.12</v>
      </c>
      <c r="I12" s="165"/>
      <c r="J12" s="165"/>
      <c r="K12" s="165"/>
      <c r="L12" s="165"/>
      <c r="M12" s="170" t="s">
        <v>372</v>
      </c>
      <c r="N12" s="170">
        <v>645501001</v>
      </c>
      <c r="O12" s="170">
        <v>6455068518</v>
      </c>
      <c r="P12" s="171" t="s">
        <v>373</v>
      </c>
      <c r="Q12" s="170" t="s">
        <v>374</v>
      </c>
      <c r="R12" s="172" t="s">
        <v>371</v>
      </c>
    </row>
    <row r="13" spans="1:18" s="173" customFormat="1" ht="35.25" customHeight="1" x14ac:dyDescent="0.2">
      <c r="A13" s="363"/>
      <c r="B13" s="363"/>
      <c r="C13" s="363"/>
      <c r="D13" s="373"/>
      <c r="E13" s="174" t="s">
        <v>228</v>
      </c>
      <c r="F13" s="174" t="s">
        <v>228</v>
      </c>
      <c r="G13" s="168">
        <v>129</v>
      </c>
      <c r="H13" s="168">
        <f t="shared" si="0"/>
        <v>107.5</v>
      </c>
      <c r="I13" s="165"/>
      <c r="J13" s="165"/>
      <c r="K13" s="165"/>
      <c r="L13" s="165"/>
      <c r="M13" s="170" t="s">
        <v>375</v>
      </c>
      <c r="N13" s="170">
        <v>781101001</v>
      </c>
      <c r="O13" s="170">
        <v>7811240990</v>
      </c>
      <c r="P13" s="171" t="s">
        <v>376</v>
      </c>
      <c r="Q13" s="170" t="s">
        <v>370</v>
      </c>
      <c r="R13" s="172" t="s">
        <v>371</v>
      </c>
    </row>
    <row r="14" spans="1:18" s="173" customFormat="1" ht="27" customHeight="1" x14ac:dyDescent="0.2">
      <c r="A14" s="361" t="s">
        <v>165</v>
      </c>
      <c r="B14" s="364" t="s">
        <v>265</v>
      </c>
      <c r="C14" s="364" t="s">
        <v>379</v>
      </c>
      <c r="D14" s="374" t="s">
        <v>380</v>
      </c>
      <c r="E14" s="167" t="s">
        <v>160</v>
      </c>
      <c r="F14" s="167" t="s">
        <v>160</v>
      </c>
      <c r="G14" s="168">
        <v>747</v>
      </c>
      <c r="H14" s="168">
        <f t="shared" si="0"/>
        <v>622.5</v>
      </c>
      <c r="I14" s="165"/>
      <c r="J14" s="165"/>
      <c r="K14" s="165"/>
      <c r="L14" s="165"/>
      <c r="M14" s="169" t="s">
        <v>368</v>
      </c>
      <c r="N14" s="170">
        <v>781601001</v>
      </c>
      <c r="O14" s="170">
        <v>7816543808</v>
      </c>
      <c r="P14" s="171" t="s">
        <v>369</v>
      </c>
      <c r="Q14" s="170" t="s">
        <v>370</v>
      </c>
      <c r="R14" s="172" t="s">
        <v>371</v>
      </c>
    </row>
    <row r="15" spans="1:18" s="173" customFormat="1" ht="27" customHeight="1" x14ac:dyDescent="0.2">
      <c r="A15" s="362"/>
      <c r="B15" s="362"/>
      <c r="C15" s="362"/>
      <c r="D15" s="372"/>
      <c r="E15" s="167" t="s">
        <v>160</v>
      </c>
      <c r="F15" s="167" t="s">
        <v>160</v>
      </c>
      <c r="G15" s="168">
        <v>857.38</v>
      </c>
      <c r="H15" s="168">
        <f t="shared" si="0"/>
        <v>714.48</v>
      </c>
      <c r="I15" s="165"/>
      <c r="J15" s="165"/>
      <c r="K15" s="165"/>
      <c r="L15" s="165"/>
      <c r="M15" s="170" t="s">
        <v>372</v>
      </c>
      <c r="N15" s="170">
        <v>645501001</v>
      </c>
      <c r="O15" s="170">
        <v>6455068518</v>
      </c>
      <c r="P15" s="171" t="s">
        <v>373</v>
      </c>
      <c r="Q15" s="170" t="s">
        <v>374</v>
      </c>
      <c r="R15" s="172" t="s">
        <v>371</v>
      </c>
    </row>
    <row r="16" spans="1:18" s="173" customFormat="1" ht="27" customHeight="1" x14ac:dyDescent="0.2">
      <c r="A16" s="363"/>
      <c r="B16" s="363"/>
      <c r="C16" s="363"/>
      <c r="D16" s="373"/>
      <c r="E16" s="167" t="s">
        <v>160</v>
      </c>
      <c r="F16" s="167" t="s">
        <v>160</v>
      </c>
      <c r="G16" s="168">
        <v>792</v>
      </c>
      <c r="H16" s="168">
        <f t="shared" si="0"/>
        <v>660</v>
      </c>
      <c r="I16" s="165"/>
      <c r="J16" s="165"/>
      <c r="K16" s="165"/>
      <c r="L16" s="165"/>
      <c r="M16" s="170" t="s">
        <v>375</v>
      </c>
      <c r="N16" s="170">
        <v>781101001</v>
      </c>
      <c r="O16" s="170">
        <v>7811240990</v>
      </c>
      <c r="P16" s="171" t="s">
        <v>376</v>
      </c>
      <c r="Q16" s="170" t="s">
        <v>370</v>
      </c>
      <c r="R16" s="172" t="s">
        <v>371</v>
      </c>
    </row>
    <row r="17" spans="1:18" s="173" customFormat="1" ht="25.5" customHeight="1" x14ac:dyDescent="0.2">
      <c r="A17" s="361" t="s">
        <v>300</v>
      </c>
      <c r="B17" s="364" t="s">
        <v>253</v>
      </c>
      <c r="C17" s="364" t="s">
        <v>381</v>
      </c>
      <c r="D17" s="374" t="s">
        <v>382</v>
      </c>
      <c r="E17" s="167" t="s">
        <v>160</v>
      </c>
      <c r="F17" s="167" t="s">
        <v>160</v>
      </c>
      <c r="G17" s="168">
        <v>1455</v>
      </c>
      <c r="H17" s="168">
        <f t="shared" si="0"/>
        <v>1212.5</v>
      </c>
      <c r="I17" s="165"/>
      <c r="J17" s="165"/>
      <c r="K17" s="165"/>
      <c r="L17" s="165"/>
      <c r="M17" s="169" t="s">
        <v>368</v>
      </c>
      <c r="N17" s="170">
        <v>781601001</v>
      </c>
      <c r="O17" s="170">
        <v>7816543808</v>
      </c>
      <c r="P17" s="171" t="s">
        <v>369</v>
      </c>
      <c r="Q17" s="170" t="s">
        <v>370</v>
      </c>
      <c r="R17" s="172" t="s">
        <v>371</v>
      </c>
    </row>
    <row r="18" spans="1:18" s="173" customFormat="1" ht="12" customHeight="1" x14ac:dyDescent="0.2">
      <c r="A18" s="362"/>
      <c r="B18" s="362"/>
      <c r="C18" s="362"/>
      <c r="D18" s="372"/>
      <c r="E18" s="167" t="s">
        <v>160</v>
      </c>
      <c r="F18" s="167" t="s">
        <v>160</v>
      </c>
      <c r="G18" s="168">
        <v>1723</v>
      </c>
      <c r="H18" s="168">
        <f t="shared" si="0"/>
        <v>1435.83</v>
      </c>
      <c r="I18" s="165"/>
      <c r="J18" s="165"/>
      <c r="K18" s="165"/>
      <c r="L18" s="165"/>
      <c r="M18" s="170" t="s">
        <v>372</v>
      </c>
      <c r="N18" s="170">
        <v>645501001</v>
      </c>
      <c r="O18" s="170">
        <v>6455068518</v>
      </c>
      <c r="P18" s="171" t="s">
        <v>373</v>
      </c>
      <c r="Q18" s="170" t="s">
        <v>374</v>
      </c>
      <c r="R18" s="172" t="s">
        <v>371</v>
      </c>
    </row>
    <row r="19" spans="1:18" s="173" customFormat="1" ht="12" customHeight="1" x14ac:dyDescent="0.2">
      <c r="A19" s="363"/>
      <c r="B19" s="363"/>
      <c r="C19" s="363"/>
      <c r="D19" s="373"/>
      <c r="E19" s="167" t="s">
        <v>160</v>
      </c>
      <c r="F19" s="167" t="s">
        <v>160</v>
      </c>
      <c r="G19" s="168">
        <v>1695</v>
      </c>
      <c r="H19" s="168">
        <f t="shared" si="0"/>
        <v>1412.5</v>
      </c>
      <c r="I19" s="165"/>
      <c r="J19" s="165"/>
      <c r="K19" s="165"/>
      <c r="L19" s="165"/>
      <c r="M19" s="170" t="s">
        <v>375</v>
      </c>
      <c r="N19" s="170">
        <v>781101001</v>
      </c>
      <c r="O19" s="170">
        <v>7811240990</v>
      </c>
      <c r="P19" s="171" t="s">
        <v>376</v>
      </c>
      <c r="Q19" s="170" t="s">
        <v>370</v>
      </c>
      <c r="R19" s="172" t="s">
        <v>371</v>
      </c>
    </row>
    <row r="20" spans="1:18" s="173" customFormat="1" ht="12" customHeight="1" x14ac:dyDescent="0.2">
      <c r="A20" s="361" t="s">
        <v>174</v>
      </c>
      <c r="B20" s="364" t="s">
        <v>253</v>
      </c>
      <c r="C20" s="364" t="s">
        <v>381</v>
      </c>
      <c r="D20" s="374" t="s">
        <v>383</v>
      </c>
      <c r="E20" s="167" t="s">
        <v>160</v>
      </c>
      <c r="F20" s="167" t="s">
        <v>160</v>
      </c>
      <c r="G20" s="168">
        <v>4042</v>
      </c>
      <c r="H20" s="168">
        <f t="shared" si="0"/>
        <v>3368.33</v>
      </c>
      <c r="I20" s="165"/>
      <c r="J20" s="165"/>
      <c r="K20" s="165"/>
      <c r="L20" s="165"/>
      <c r="M20" s="170" t="s">
        <v>384</v>
      </c>
      <c r="N20" s="170">
        <v>783801001</v>
      </c>
      <c r="O20" s="170">
        <v>7813648440</v>
      </c>
      <c r="P20" s="171" t="s">
        <v>385</v>
      </c>
      <c r="Q20" s="170" t="s">
        <v>386</v>
      </c>
      <c r="R20" s="172" t="s">
        <v>371</v>
      </c>
    </row>
    <row r="21" spans="1:18" s="173" customFormat="1" ht="12" customHeight="1" x14ac:dyDescent="0.2">
      <c r="A21" s="362"/>
      <c r="B21" s="362"/>
      <c r="C21" s="362"/>
      <c r="D21" s="372"/>
      <c r="E21" s="167" t="s">
        <v>160</v>
      </c>
      <c r="F21" s="167" t="s">
        <v>160</v>
      </c>
      <c r="G21" s="168">
        <v>4211.3100000000004</v>
      </c>
      <c r="H21" s="168">
        <f t="shared" si="0"/>
        <v>3509.43</v>
      </c>
      <c r="I21" s="165"/>
      <c r="J21" s="165"/>
      <c r="K21" s="165"/>
      <c r="L21" s="165"/>
      <c r="M21" s="170" t="s">
        <v>387</v>
      </c>
      <c r="N21" s="170">
        <v>783901001</v>
      </c>
      <c r="O21" s="170">
        <v>7816513514</v>
      </c>
      <c r="P21" s="171" t="s">
        <v>388</v>
      </c>
      <c r="Q21" s="170" t="s">
        <v>370</v>
      </c>
      <c r="R21" s="172" t="s">
        <v>371</v>
      </c>
    </row>
    <row r="22" spans="1:18" s="173" customFormat="1" ht="12" customHeight="1" x14ac:dyDescent="0.2">
      <c r="A22" s="363"/>
      <c r="B22" s="363"/>
      <c r="C22" s="363"/>
      <c r="D22" s="373"/>
      <c r="E22" s="167" t="s">
        <v>160</v>
      </c>
      <c r="F22" s="167" t="s">
        <v>160</v>
      </c>
      <c r="G22" s="168">
        <v>4394.41</v>
      </c>
      <c r="H22" s="168">
        <f t="shared" si="0"/>
        <v>3662.01</v>
      </c>
      <c r="I22" s="165"/>
      <c r="J22" s="165"/>
      <c r="K22" s="165"/>
      <c r="L22" s="165"/>
      <c r="M22" s="170" t="s">
        <v>375</v>
      </c>
      <c r="N22" s="170">
        <v>781101001</v>
      </c>
      <c r="O22" s="170">
        <v>7811240990</v>
      </c>
      <c r="P22" s="171" t="s">
        <v>376</v>
      </c>
      <c r="Q22" s="170" t="s">
        <v>370</v>
      </c>
      <c r="R22" s="172" t="s">
        <v>371</v>
      </c>
    </row>
    <row r="23" spans="1:18" s="173" customFormat="1" ht="44.25" customHeight="1" x14ac:dyDescent="0.2">
      <c r="A23" s="361" t="s">
        <v>181</v>
      </c>
      <c r="B23" s="364" t="s">
        <v>310</v>
      </c>
      <c r="C23" s="364" t="s">
        <v>389</v>
      </c>
      <c r="D23" s="374" t="s">
        <v>311</v>
      </c>
      <c r="E23" s="167" t="s">
        <v>160</v>
      </c>
      <c r="F23" s="167" t="s">
        <v>160</v>
      </c>
      <c r="G23" s="168">
        <v>1542</v>
      </c>
      <c r="H23" s="168">
        <f t="shared" si="0"/>
        <v>1285</v>
      </c>
      <c r="I23" s="165"/>
      <c r="J23" s="165"/>
      <c r="K23" s="165"/>
      <c r="L23" s="165"/>
      <c r="M23" s="170" t="s">
        <v>390</v>
      </c>
      <c r="N23" s="170">
        <v>783801001</v>
      </c>
      <c r="O23" s="175">
        <v>263110111827</v>
      </c>
      <c r="P23" s="171" t="s">
        <v>391</v>
      </c>
      <c r="Q23" s="170" t="s">
        <v>386</v>
      </c>
      <c r="R23" s="172" t="s">
        <v>371</v>
      </c>
    </row>
    <row r="24" spans="1:18" s="173" customFormat="1" ht="24" customHeight="1" x14ac:dyDescent="0.2">
      <c r="A24" s="362"/>
      <c r="B24" s="362"/>
      <c r="C24" s="362"/>
      <c r="D24" s="372"/>
      <c r="E24" s="167" t="s">
        <v>160</v>
      </c>
      <c r="F24" s="167" t="s">
        <v>160</v>
      </c>
      <c r="G24" s="168">
        <v>2215</v>
      </c>
      <c r="H24" s="168">
        <f t="shared" si="0"/>
        <v>1845.83</v>
      </c>
      <c r="I24" s="165"/>
      <c r="J24" s="165"/>
      <c r="K24" s="165"/>
      <c r="L24" s="165"/>
      <c r="M24" s="170" t="s">
        <v>392</v>
      </c>
      <c r="N24" s="170">
        <v>997750001</v>
      </c>
      <c r="O24" s="170">
        <v>7722753969</v>
      </c>
      <c r="P24" s="171" t="s">
        <v>393</v>
      </c>
      <c r="Q24" s="170" t="s">
        <v>394</v>
      </c>
      <c r="R24" s="172" t="s">
        <v>371</v>
      </c>
    </row>
    <row r="25" spans="1:18" s="173" customFormat="1" ht="24" customHeight="1" x14ac:dyDescent="0.2">
      <c r="A25" s="363"/>
      <c r="B25" s="363"/>
      <c r="C25" s="363"/>
      <c r="D25" s="373"/>
      <c r="E25" s="167" t="s">
        <v>160</v>
      </c>
      <c r="F25" s="167" t="s">
        <v>160</v>
      </c>
      <c r="G25" s="168">
        <v>1809</v>
      </c>
      <c r="H25" s="168">
        <f t="shared" si="0"/>
        <v>1507.5</v>
      </c>
      <c r="I25" s="165"/>
      <c r="J25" s="165"/>
      <c r="K25" s="165"/>
      <c r="L25" s="165"/>
      <c r="M25" s="170" t="s">
        <v>395</v>
      </c>
      <c r="N25" s="170">
        <v>770401001</v>
      </c>
      <c r="O25" s="170">
        <v>7704357909</v>
      </c>
      <c r="P25" s="171" t="s">
        <v>396</v>
      </c>
      <c r="Q25" s="170" t="s">
        <v>370</v>
      </c>
      <c r="R25" s="172" t="s">
        <v>371</v>
      </c>
    </row>
    <row r="26" spans="1:18" s="173" customFormat="1" ht="24" customHeight="1" x14ac:dyDescent="0.2">
      <c r="A26" s="361" t="s">
        <v>184</v>
      </c>
      <c r="B26" s="364" t="s">
        <v>269</v>
      </c>
      <c r="C26" s="364" t="s">
        <v>397</v>
      </c>
      <c r="D26" s="374" t="s">
        <v>398</v>
      </c>
      <c r="E26" s="174" t="s">
        <v>228</v>
      </c>
      <c r="F26" s="174" t="s">
        <v>228</v>
      </c>
      <c r="G26" s="168">
        <v>107</v>
      </c>
      <c r="H26" s="168">
        <f t="shared" si="0"/>
        <v>89.17</v>
      </c>
      <c r="I26" s="165"/>
      <c r="J26" s="165"/>
      <c r="K26" s="165"/>
      <c r="L26" s="165"/>
      <c r="M26" s="169" t="s">
        <v>368</v>
      </c>
      <c r="N26" s="170">
        <v>781601001</v>
      </c>
      <c r="O26" s="170">
        <v>7816543808</v>
      </c>
      <c r="P26" s="171" t="s">
        <v>369</v>
      </c>
      <c r="Q26" s="170" t="s">
        <v>370</v>
      </c>
      <c r="R26" s="172" t="s">
        <v>371</v>
      </c>
    </row>
    <row r="27" spans="1:18" s="173" customFormat="1" ht="24" customHeight="1" x14ac:dyDescent="0.2">
      <c r="A27" s="362"/>
      <c r="B27" s="362"/>
      <c r="C27" s="362"/>
      <c r="D27" s="372"/>
      <c r="E27" s="174" t="s">
        <v>228</v>
      </c>
      <c r="F27" s="174" t="s">
        <v>228</v>
      </c>
      <c r="G27" s="168">
        <v>122.95</v>
      </c>
      <c r="H27" s="168">
        <f t="shared" si="0"/>
        <v>102.46</v>
      </c>
      <c r="I27" s="165"/>
      <c r="J27" s="165"/>
      <c r="K27" s="165"/>
      <c r="L27" s="165"/>
      <c r="M27" s="170" t="s">
        <v>372</v>
      </c>
      <c r="N27" s="170">
        <v>645501001</v>
      </c>
      <c r="O27" s="170">
        <v>6455068518</v>
      </c>
      <c r="P27" s="171" t="s">
        <v>373</v>
      </c>
      <c r="Q27" s="170" t="s">
        <v>374</v>
      </c>
      <c r="R27" s="172" t="s">
        <v>371</v>
      </c>
    </row>
    <row r="28" spans="1:18" s="173" customFormat="1" ht="24" customHeight="1" x14ac:dyDescent="0.2">
      <c r="A28" s="363"/>
      <c r="B28" s="363"/>
      <c r="C28" s="363"/>
      <c r="D28" s="373"/>
      <c r="E28" s="174" t="s">
        <v>228</v>
      </c>
      <c r="F28" s="174" t="s">
        <v>228</v>
      </c>
      <c r="G28" s="168">
        <v>114</v>
      </c>
      <c r="H28" s="168">
        <f t="shared" si="0"/>
        <v>95</v>
      </c>
      <c r="I28" s="165"/>
      <c r="J28" s="165"/>
      <c r="K28" s="165"/>
      <c r="L28" s="165"/>
      <c r="M28" s="170" t="s">
        <v>375</v>
      </c>
      <c r="N28" s="170">
        <v>781101001</v>
      </c>
      <c r="O28" s="170">
        <v>7811240990</v>
      </c>
      <c r="P28" s="171" t="s">
        <v>376</v>
      </c>
      <c r="Q28" s="170" t="s">
        <v>370</v>
      </c>
      <c r="R28" s="172" t="s">
        <v>371</v>
      </c>
    </row>
    <row r="29" spans="1:18" ht="14.25" customHeight="1" x14ac:dyDescent="0.2">
      <c r="A29" s="164"/>
      <c r="B29" s="176" t="s">
        <v>44</v>
      </c>
      <c r="C29" s="177"/>
      <c r="D29" s="178"/>
      <c r="E29" s="167"/>
      <c r="F29" s="167"/>
      <c r="G29" s="168"/>
      <c r="H29" s="168"/>
      <c r="I29" s="170"/>
      <c r="J29" s="179"/>
      <c r="K29" s="170"/>
      <c r="L29" s="170"/>
      <c r="M29" s="169"/>
      <c r="N29" s="170"/>
      <c r="O29" s="170"/>
      <c r="P29" s="180"/>
      <c r="Q29" s="170"/>
      <c r="R29" s="172"/>
    </row>
    <row r="30" spans="1:18" ht="28.5" customHeight="1" x14ac:dyDescent="0.2">
      <c r="A30" s="361" t="s">
        <v>189</v>
      </c>
      <c r="B30" s="368" t="s">
        <v>278</v>
      </c>
      <c r="C30" s="371" t="s">
        <v>399</v>
      </c>
      <c r="D30" s="365" t="s">
        <v>400</v>
      </c>
      <c r="E30" s="167" t="s">
        <v>160</v>
      </c>
      <c r="F30" s="167" t="s">
        <v>160</v>
      </c>
      <c r="G30" s="168">
        <v>77000</v>
      </c>
      <c r="H30" s="168">
        <f t="shared" ref="H30:H44" si="1">G30/1.2</f>
        <v>64166.67</v>
      </c>
      <c r="I30" s="170"/>
      <c r="J30" s="179"/>
      <c r="K30" s="170"/>
      <c r="L30" s="170"/>
      <c r="M30" s="169" t="s">
        <v>401</v>
      </c>
      <c r="N30" s="170">
        <v>783901001</v>
      </c>
      <c r="O30" s="170">
        <v>7842489681</v>
      </c>
      <c r="P30" s="171" t="s">
        <v>402</v>
      </c>
      <c r="Q30" s="170" t="s">
        <v>370</v>
      </c>
      <c r="R30" s="172" t="s">
        <v>371</v>
      </c>
    </row>
    <row r="31" spans="1:18" ht="28.5" customHeight="1" x14ac:dyDescent="0.2">
      <c r="A31" s="362"/>
      <c r="B31" s="369"/>
      <c r="C31" s="372"/>
      <c r="D31" s="366"/>
      <c r="E31" s="167" t="s">
        <v>160</v>
      </c>
      <c r="F31" s="167" t="s">
        <v>160</v>
      </c>
      <c r="G31" s="168">
        <v>82800</v>
      </c>
      <c r="H31" s="168">
        <f t="shared" si="1"/>
        <v>69000</v>
      </c>
      <c r="I31" s="170"/>
      <c r="J31" s="179">
        <f t="shared" ref="J31" si="2">H31</f>
        <v>69000</v>
      </c>
      <c r="K31" s="170">
        <v>2021</v>
      </c>
      <c r="L31" s="170">
        <v>2</v>
      </c>
      <c r="M31" s="170" t="s">
        <v>384</v>
      </c>
      <c r="N31" s="170">
        <v>781601001</v>
      </c>
      <c r="O31" s="170">
        <v>7813648440</v>
      </c>
      <c r="P31" s="171" t="s">
        <v>385</v>
      </c>
      <c r="Q31" s="170" t="s">
        <v>386</v>
      </c>
      <c r="R31" s="172" t="s">
        <v>371</v>
      </c>
    </row>
    <row r="32" spans="1:18" ht="28.5" customHeight="1" x14ac:dyDescent="0.2">
      <c r="A32" s="363"/>
      <c r="B32" s="370"/>
      <c r="C32" s="373"/>
      <c r="D32" s="367"/>
      <c r="E32" s="167" t="s">
        <v>160</v>
      </c>
      <c r="F32" s="167" t="s">
        <v>160</v>
      </c>
      <c r="G32" s="168">
        <v>87500</v>
      </c>
      <c r="H32" s="168">
        <f t="shared" si="1"/>
        <v>72916.67</v>
      </c>
      <c r="I32" s="170"/>
      <c r="J32" s="179">
        <f>H32</f>
        <v>72916.67</v>
      </c>
      <c r="K32" s="170">
        <v>2021</v>
      </c>
      <c r="L32" s="170">
        <v>2</v>
      </c>
      <c r="M32" s="170" t="s">
        <v>387</v>
      </c>
      <c r="N32" s="170">
        <v>781301001</v>
      </c>
      <c r="O32" s="170">
        <v>7816513514</v>
      </c>
      <c r="P32" s="171" t="s">
        <v>403</v>
      </c>
      <c r="Q32" s="170" t="s">
        <v>370</v>
      </c>
      <c r="R32" s="172" t="s">
        <v>371</v>
      </c>
    </row>
    <row r="33" spans="1:18" ht="28.5" customHeight="1" x14ac:dyDescent="0.2">
      <c r="A33" s="361" t="s">
        <v>192</v>
      </c>
      <c r="B33" s="368" t="s">
        <v>286</v>
      </c>
      <c r="C33" s="371" t="s">
        <v>404</v>
      </c>
      <c r="D33" s="365" t="s">
        <v>66</v>
      </c>
      <c r="E33" s="167" t="s">
        <v>160</v>
      </c>
      <c r="F33" s="167" t="s">
        <v>160</v>
      </c>
      <c r="G33" s="168">
        <v>737</v>
      </c>
      <c r="H33" s="168">
        <f t="shared" si="1"/>
        <v>614.16999999999996</v>
      </c>
      <c r="I33" s="170"/>
      <c r="J33" s="179">
        <f>H33</f>
        <v>614.16999999999996</v>
      </c>
      <c r="K33" s="170">
        <v>2021</v>
      </c>
      <c r="L33" s="170">
        <v>2</v>
      </c>
      <c r="M33" s="169" t="s">
        <v>368</v>
      </c>
      <c r="N33" s="170">
        <v>781601001</v>
      </c>
      <c r="O33" s="170">
        <v>7816543808</v>
      </c>
      <c r="P33" s="171" t="s">
        <v>369</v>
      </c>
      <c r="Q33" s="170" t="s">
        <v>370</v>
      </c>
      <c r="R33" s="172" t="s">
        <v>371</v>
      </c>
    </row>
    <row r="34" spans="1:18" ht="28.5" customHeight="1" x14ac:dyDescent="0.2">
      <c r="A34" s="362"/>
      <c r="B34" s="369"/>
      <c r="C34" s="372"/>
      <c r="D34" s="366"/>
      <c r="E34" s="167" t="s">
        <v>160</v>
      </c>
      <c r="F34" s="167" t="s">
        <v>160</v>
      </c>
      <c r="G34" s="168">
        <v>845.9</v>
      </c>
      <c r="H34" s="168">
        <f t="shared" si="1"/>
        <v>704.92</v>
      </c>
      <c r="I34" s="170"/>
      <c r="J34" s="179">
        <f t="shared" ref="J34" si="3">H34</f>
        <v>704.92</v>
      </c>
      <c r="K34" s="170">
        <v>2021</v>
      </c>
      <c r="L34" s="170">
        <v>2</v>
      </c>
      <c r="M34" s="170" t="s">
        <v>372</v>
      </c>
      <c r="N34" s="170">
        <v>645501001</v>
      </c>
      <c r="O34" s="170">
        <v>6455068518</v>
      </c>
      <c r="P34" s="171" t="s">
        <v>373</v>
      </c>
      <c r="Q34" s="170" t="s">
        <v>374</v>
      </c>
      <c r="R34" s="172" t="s">
        <v>371</v>
      </c>
    </row>
    <row r="35" spans="1:18" ht="28.5" customHeight="1" x14ac:dyDescent="0.2">
      <c r="A35" s="363"/>
      <c r="B35" s="370"/>
      <c r="C35" s="373"/>
      <c r="D35" s="367"/>
      <c r="E35" s="167" t="s">
        <v>160</v>
      </c>
      <c r="F35" s="167" t="s">
        <v>160</v>
      </c>
      <c r="G35" s="168">
        <v>782</v>
      </c>
      <c r="H35" s="168">
        <f t="shared" si="1"/>
        <v>651.66999999999996</v>
      </c>
      <c r="I35" s="170"/>
      <c r="J35" s="179">
        <f>H35</f>
        <v>651.66999999999996</v>
      </c>
      <c r="K35" s="170">
        <v>2021</v>
      </c>
      <c r="L35" s="170">
        <v>2</v>
      </c>
      <c r="M35" s="170" t="s">
        <v>375</v>
      </c>
      <c r="N35" s="170">
        <v>781101001</v>
      </c>
      <c r="O35" s="170">
        <v>7811240990</v>
      </c>
      <c r="P35" s="171" t="s">
        <v>376</v>
      </c>
      <c r="Q35" s="170" t="s">
        <v>370</v>
      </c>
      <c r="R35" s="172" t="s">
        <v>371</v>
      </c>
    </row>
    <row r="36" spans="1:18" s="173" customFormat="1" ht="26.25" customHeight="1" x14ac:dyDescent="0.2">
      <c r="A36" s="361" t="s">
        <v>196</v>
      </c>
      <c r="B36" s="364" t="s">
        <v>283</v>
      </c>
      <c r="C36" s="364" t="s">
        <v>405</v>
      </c>
      <c r="D36" s="365" t="s">
        <v>406</v>
      </c>
      <c r="E36" s="167" t="s">
        <v>160</v>
      </c>
      <c r="F36" s="167" t="s">
        <v>160</v>
      </c>
      <c r="G36" s="168">
        <v>4100</v>
      </c>
      <c r="H36" s="168">
        <f t="shared" si="1"/>
        <v>3416.67</v>
      </c>
      <c r="I36" s="165"/>
      <c r="J36" s="165"/>
      <c r="K36" s="165"/>
      <c r="L36" s="165"/>
      <c r="M36" s="170" t="s">
        <v>384</v>
      </c>
      <c r="N36" s="170">
        <v>781601001</v>
      </c>
      <c r="O36" s="170">
        <v>7813648440</v>
      </c>
      <c r="P36" s="171" t="s">
        <v>385</v>
      </c>
      <c r="Q36" s="170" t="s">
        <v>386</v>
      </c>
      <c r="R36" s="172" t="s">
        <v>371</v>
      </c>
    </row>
    <row r="37" spans="1:18" s="173" customFormat="1" ht="12" customHeight="1" x14ac:dyDescent="0.2">
      <c r="A37" s="362"/>
      <c r="B37" s="362"/>
      <c r="C37" s="362"/>
      <c r="D37" s="366"/>
      <c r="E37" s="167" t="s">
        <v>160</v>
      </c>
      <c r="F37" s="167" t="s">
        <v>160</v>
      </c>
      <c r="G37" s="168">
        <v>4270.83</v>
      </c>
      <c r="H37" s="168">
        <f t="shared" si="1"/>
        <v>3559.03</v>
      </c>
      <c r="I37" s="165"/>
      <c r="J37" s="165"/>
      <c r="K37" s="165"/>
      <c r="L37" s="165"/>
      <c r="M37" s="170" t="s">
        <v>387</v>
      </c>
      <c r="N37" s="170">
        <v>781301001</v>
      </c>
      <c r="O37" s="170">
        <v>7816513514</v>
      </c>
      <c r="P37" s="171" t="s">
        <v>403</v>
      </c>
      <c r="Q37" s="170" t="s">
        <v>370</v>
      </c>
      <c r="R37" s="172" t="s">
        <v>371</v>
      </c>
    </row>
    <row r="38" spans="1:18" s="173" customFormat="1" ht="12" customHeight="1" x14ac:dyDescent="0.2">
      <c r="A38" s="363"/>
      <c r="B38" s="363"/>
      <c r="C38" s="363"/>
      <c r="D38" s="367"/>
      <c r="E38" s="167" t="s">
        <v>160</v>
      </c>
      <c r="F38" s="167" t="s">
        <v>160</v>
      </c>
      <c r="G38" s="168">
        <v>4456.5200000000004</v>
      </c>
      <c r="H38" s="168">
        <f t="shared" si="1"/>
        <v>3713.77</v>
      </c>
      <c r="I38" s="165"/>
      <c r="J38" s="165"/>
      <c r="K38" s="165"/>
      <c r="L38" s="165"/>
      <c r="M38" s="170" t="s">
        <v>375</v>
      </c>
      <c r="N38" s="170">
        <v>781601001</v>
      </c>
      <c r="O38" s="170">
        <v>7811240990</v>
      </c>
      <c r="P38" s="171" t="s">
        <v>376</v>
      </c>
      <c r="Q38" s="170" t="s">
        <v>370</v>
      </c>
      <c r="R38" s="172" t="s">
        <v>371</v>
      </c>
    </row>
    <row r="39" spans="1:18" s="173" customFormat="1" ht="26.25" customHeight="1" x14ac:dyDescent="0.2">
      <c r="A39" s="361" t="s">
        <v>199</v>
      </c>
      <c r="B39" s="364" t="s">
        <v>314</v>
      </c>
      <c r="C39" s="364" t="s">
        <v>407</v>
      </c>
      <c r="D39" s="365" t="s">
        <v>315</v>
      </c>
      <c r="E39" s="167" t="s">
        <v>160</v>
      </c>
      <c r="F39" s="167" t="s">
        <v>160</v>
      </c>
      <c r="G39" s="168">
        <v>4142.8599999999997</v>
      </c>
      <c r="H39" s="168">
        <f t="shared" si="1"/>
        <v>3452.38</v>
      </c>
      <c r="I39" s="165"/>
      <c r="J39" s="165"/>
      <c r="K39" s="165"/>
      <c r="L39" s="165"/>
      <c r="M39" s="170" t="s">
        <v>384</v>
      </c>
      <c r="N39" s="170">
        <v>781601001</v>
      </c>
      <c r="O39" s="170">
        <v>7813648440</v>
      </c>
      <c r="P39" s="171" t="s">
        <v>385</v>
      </c>
      <c r="Q39" s="170" t="s">
        <v>386</v>
      </c>
      <c r="R39" s="172" t="s">
        <v>371</v>
      </c>
    </row>
    <row r="40" spans="1:18" s="173" customFormat="1" ht="12" customHeight="1" x14ac:dyDescent="0.2">
      <c r="A40" s="362"/>
      <c r="B40" s="362"/>
      <c r="C40" s="362"/>
      <c r="D40" s="366"/>
      <c r="E40" s="167" t="s">
        <v>160</v>
      </c>
      <c r="F40" s="167" t="s">
        <v>160</v>
      </c>
      <c r="G40" s="168">
        <v>4315.4799999999996</v>
      </c>
      <c r="H40" s="168">
        <f t="shared" si="1"/>
        <v>3596.23</v>
      </c>
      <c r="I40" s="165"/>
      <c r="J40" s="165"/>
      <c r="K40" s="165"/>
      <c r="L40" s="165"/>
      <c r="M40" s="170" t="s">
        <v>387</v>
      </c>
      <c r="N40" s="170">
        <v>781301001</v>
      </c>
      <c r="O40" s="170">
        <v>7816513514</v>
      </c>
      <c r="P40" s="171" t="s">
        <v>403</v>
      </c>
      <c r="Q40" s="170" t="s">
        <v>370</v>
      </c>
      <c r="R40" s="172" t="s">
        <v>371</v>
      </c>
    </row>
    <row r="41" spans="1:18" s="173" customFormat="1" ht="12" customHeight="1" x14ac:dyDescent="0.2">
      <c r="A41" s="363"/>
      <c r="B41" s="363"/>
      <c r="C41" s="363"/>
      <c r="D41" s="367"/>
      <c r="E41" s="167" t="s">
        <v>160</v>
      </c>
      <c r="F41" s="167" t="s">
        <v>160</v>
      </c>
      <c r="G41" s="168">
        <v>4503.1099999999997</v>
      </c>
      <c r="H41" s="168">
        <f t="shared" si="1"/>
        <v>3752.59</v>
      </c>
      <c r="I41" s="165"/>
      <c r="J41" s="165"/>
      <c r="K41" s="165"/>
      <c r="L41" s="165"/>
      <c r="M41" s="170" t="s">
        <v>375</v>
      </c>
      <c r="N41" s="170">
        <v>781101001</v>
      </c>
      <c r="O41" s="170">
        <v>7811240990</v>
      </c>
      <c r="P41" s="171" t="s">
        <v>376</v>
      </c>
      <c r="Q41" s="170" t="s">
        <v>370</v>
      </c>
      <c r="R41" s="172" t="s">
        <v>371</v>
      </c>
    </row>
    <row r="42" spans="1:18" s="173" customFormat="1" ht="26.25" customHeight="1" x14ac:dyDescent="0.2">
      <c r="A42" s="361" t="s">
        <v>219</v>
      </c>
      <c r="B42" s="364" t="s">
        <v>318</v>
      </c>
      <c r="C42" s="364" t="s">
        <v>408</v>
      </c>
      <c r="D42" s="365" t="s">
        <v>319</v>
      </c>
      <c r="E42" s="167" t="s">
        <v>160</v>
      </c>
      <c r="F42" s="167" t="s">
        <v>160</v>
      </c>
      <c r="G42" s="168">
        <v>37285</v>
      </c>
      <c r="H42" s="168">
        <f t="shared" si="1"/>
        <v>31070.83</v>
      </c>
      <c r="I42" s="165"/>
      <c r="J42" s="165"/>
      <c r="K42" s="165"/>
      <c r="L42" s="165"/>
      <c r="M42" s="170" t="s">
        <v>384</v>
      </c>
      <c r="N42" s="170">
        <v>781601001</v>
      </c>
      <c r="O42" s="170">
        <v>7813648440</v>
      </c>
      <c r="P42" s="171" t="s">
        <v>385</v>
      </c>
      <c r="Q42" s="170" t="s">
        <v>386</v>
      </c>
      <c r="R42" s="172" t="s">
        <v>371</v>
      </c>
    </row>
    <row r="43" spans="1:18" s="173" customFormat="1" ht="12" customHeight="1" x14ac:dyDescent="0.2">
      <c r="A43" s="362"/>
      <c r="B43" s="362"/>
      <c r="C43" s="362"/>
      <c r="D43" s="366"/>
      <c r="E43" s="167" t="s">
        <v>160</v>
      </c>
      <c r="F43" s="167" t="s">
        <v>160</v>
      </c>
      <c r="G43" s="168">
        <v>38541.67</v>
      </c>
      <c r="H43" s="168">
        <f t="shared" si="1"/>
        <v>32118.06</v>
      </c>
      <c r="I43" s="165"/>
      <c r="J43" s="165"/>
      <c r="K43" s="165"/>
      <c r="L43" s="165"/>
      <c r="M43" s="170" t="s">
        <v>387</v>
      </c>
      <c r="N43" s="170">
        <v>781301001</v>
      </c>
      <c r="O43" s="170">
        <v>7816513514</v>
      </c>
      <c r="P43" s="171" t="s">
        <v>403</v>
      </c>
      <c r="Q43" s="170" t="s">
        <v>370</v>
      </c>
      <c r="R43" s="172" t="s">
        <v>371</v>
      </c>
    </row>
    <row r="44" spans="1:18" s="173" customFormat="1" ht="12" customHeight="1" x14ac:dyDescent="0.2">
      <c r="A44" s="363"/>
      <c r="B44" s="363"/>
      <c r="C44" s="363"/>
      <c r="D44" s="367"/>
      <c r="E44" s="167" t="s">
        <v>160</v>
      </c>
      <c r="F44" s="167" t="s">
        <v>160</v>
      </c>
      <c r="G44" s="168">
        <v>40217.39</v>
      </c>
      <c r="H44" s="168">
        <f t="shared" si="1"/>
        <v>33514.49</v>
      </c>
      <c r="I44" s="165"/>
      <c r="J44" s="165"/>
      <c r="K44" s="165"/>
      <c r="L44" s="165"/>
      <c r="M44" s="170" t="s">
        <v>375</v>
      </c>
      <c r="N44" s="170">
        <v>781101001</v>
      </c>
      <c r="O44" s="170">
        <v>7811240990</v>
      </c>
      <c r="P44" s="171" t="s">
        <v>376</v>
      </c>
      <c r="Q44" s="170" t="s">
        <v>370</v>
      </c>
      <c r="R44" s="172" t="s">
        <v>371</v>
      </c>
    </row>
  </sheetData>
  <autoFilter ref="M1:M35" xr:uid="{00000000-0009-0000-0000-000000000000}"/>
  <mergeCells count="54">
    <mergeCell ref="A1:R1"/>
    <mergeCell ref="E2:P2"/>
    <mergeCell ref="A5:A7"/>
    <mergeCell ref="B5:B7"/>
    <mergeCell ref="C5:C7"/>
    <mergeCell ref="D5:D7"/>
    <mergeCell ref="A8:A10"/>
    <mergeCell ref="B8:B10"/>
    <mergeCell ref="C8:C10"/>
    <mergeCell ref="D8:D10"/>
    <mergeCell ref="A11:A13"/>
    <mergeCell ref="B11:B13"/>
    <mergeCell ref="C11:C13"/>
    <mergeCell ref="D11:D13"/>
    <mergeCell ref="A14:A16"/>
    <mergeCell ref="B14:B16"/>
    <mergeCell ref="C14:C16"/>
    <mergeCell ref="D14:D16"/>
    <mergeCell ref="A17:A19"/>
    <mergeCell ref="B17:B19"/>
    <mergeCell ref="C17:C19"/>
    <mergeCell ref="D17:D19"/>
    <mergeCell ref="A20:A22"/>
    <mergeCell ref="B20:B22"/>
    <mergeCell ref="C20:C22"/>
    <mergeCell ref="D20:D22"/>
    <mergeCell ref="A23:A25"/>
    <mergeCell ref="B23:B25"/>
    <mergeCell ref="C23:C25"/>
    <mergeCell ref="D23:D25"/>
    <mergeCell ref="A26:A28"/>
    <mergeCell ref="B26:B28"/>
    <mergeCell ref="C26:C28"/>
    <mergeCell ref="D26:D28"/>
    <mergeCell ref="A30:A32"/>
    <mergeCell ref="B30:B32"/>
    <mergeCell ref="C30:C32"/>
    <mergeCell ref="D30:D32"/>
    <mergeCell ref="A33:A35"/>
    <mergeCell ref="B33:B35"/>
    <mergeCell ref="C33:C35"/>
    <mergeCell ref="D33:D35"/>
    <mergeCell ref="A36:A38"/>
    <mergeCell ref="B36:B38"/>
    <mergeCell ref="C36:C38"/>
    <mergeCell ref="D36:D38"/>
    <mergeCell ref="A39:A41"/>
    <mergeCell ref="B39:B41"/>
    <mergeCell ref="C39:C41"/>
    <mergeCell ref="D39:D41"/>
    <mergeCell ref="A42:A44"/>
    <mergeCell ref="B42:B44"/>
    <mergeCell ref="C42:C44"/>
    <mergeCell ref="D42:D44"/>
  </mergeCells>
  <hyperlinks>
    <hyperlink ref="P30" r:id="rId1" xr:uid="{585C9AED-AE35-435A-B4EB-12CC78570FEB}"/>
    <hyperlink ref="P32" r:id="rId2" xr:uid="{D9721BD0-6286-4BFC-8BCE-8743A9A07952}"/>
    <hyperlink ref="P33" r:id="rId3" xr:uid="{F05BAA94-653D-4AEE-8A05-F4876A89D2E7}"/>
    <hyperlink ref="P35" r:id="rId4" xr:uid="{7EEE582E-79E4-458A-A781-5751EEE1ED49}"/>
    <hyperlink ref="P34" r:id="rId5" xr:uid="{33A9606C-A837-474A-87DA-B404C87C6FA9}"/>
    <hyperlink ref="P31" r:id="rId6" xr:uid="{B27A2943-B60D-4701-85B9-0B52D7E399FA}"/>
    <hyperlink ref="P44" r:id="rId7" xr:uid="{D1709ACC-FB9A-4CC4-A05D-C1AD0338009C}"/>
    <hyperlink ref="P43" r:id="rId8" xr:uid="{360BE939-C684-4BCA-87A4-430F49375C37}"/>
    <hyperlink ref="P42" r:id="rId9" xr:uid="{E8306FC0-610F-447D-B1E4-34AE3DC0B124}"/>
    <hyperlink ref="P38" r:id="rId10" xr:uid="{4346066B-BF6B-425B-8397-E133C4A08F6C}"/>
    <hyperlink ref="P37" r:id="rId11" xr:uid="{899451D2-ACF0-4F06-8C71-299DAEFB3E90}"/>
    <hyperlink ref="P36" r:id="rId12" xr:uid="{3B837945-2CD3-4C29-B578-15DDB9879A52}"/>
    <hyperlink ref="P41" r:id="rId13" xr:uid="{4E943399-4C45-40B7-BB2F-E202ACFCD926}"/>
    <hyperlink ref="P40" r:id="rId14" xr:uid="{1A309084-02C4-4BA6-90C3-3327D5A30309}"/>
    <hyperlink ref="P39" r:id="rId15" xr:uid="{857FCB4E-146A-439E-8F54-FEEA8217A78B}"/>
    <hyperlink ref="P22" r:id="rId16" xr:uid="{AA672651-9C4E-4858-95FB-829FED4B4CD0}"/>
    <hyperlink ref="P21" r:id="rId17" xr:uid="{2E64B56E-1645-48CE-952C-548546C82C77}"/>
    <hyperlink ref="P20" r:id="rId18" xr:uid="{749A5495-E121-4868-87BA-7D3A6D8C4DEE}"/>
    <hyperlink ref="P25" r:id="rId19" display="https://www.asprgroup.ru/" xr:uid="{031284E4-112F-4426-A8CC-CBA44E10FB98}"/>
    <hyperlink ref="P24" r:id="rId20" xr:uid="{805EADA1-5696-44B0-8B94-0A1FE8688128}"/>
    <hyperlink ref="P23" r:id="rId21" xr:uid="{00A298A4-FCA3-49A5-8524-0159DB1C6E8E}"/>
    <hyperlink ref="P26" r:id="rId22" xr:uid="{B46C6EAD-6955-4D8C-9FDC-03B95F31441B}"/>
    <hyperlink ref="P28" r:id="rId23" xr:uid="{D7CABE50-0858-4F42-B214-AACC99AB6870}"/>
    <hyperlink ref="P27" r:id="rId24" xr:uid="{0FD99CE5-9D98-4BFC-8AD7-DA7FA376E006}"/>
    <hyperlink ref="P17" r:id="rId25" xr:uid="{D670A398-DEE9-4EF9-9738-0D0A3358C141}"/>
    <hyperlink ref="P19" r:id="rId26" xr:uid="{18E87B9B-00A4-4101-A894-07FD9041F48F}"/>
    <hyperlink ref="P18" r:id="rId27" xr:uid="{262F57A9-6709-4FEC-9525-7874324293D6}"/>
    <hyperlink ref="P5" r:id="rId28" xr:uid="{9563FE4A-1D47-412B-BD02-6B4293D0B905}"/>
    <hyperlink ref="P7" r:id="rId29" xr:uid="{A1CA87BF-82C0-406A-B6F7-EBCBBD2BC77E}"/>
    <hyperlink ref="P6" r:id="rId30" xr:uid="{5F1A772B-1297-4763-A193-2A4961563D64}"/>
    <hyperlink ref="P8" r:id="rId31" xr:uid="{3F76ECFB-E7E5-4479-9D61-340EB5322822}"/>
    <hyperlink ref="P10" r:id="rId32" xr:uid="{5BAFB741-8326-44C4-A8C9-4A63B11BBE4F}"/>
    <hyperlink ref="P9" r:id="rId33" xr:uid="{CFA161DA-8F46-4095-9DAA-AF3808102209}"/>
    <hyperlink ref="P11" r:id="rId34" xr:uid="{F710DDAE-ABFD-4723-AFE7-18D1FD3B6AF3}"/>
    <hyperlink ref="P13" r:id="rId35" xr:uid="{4C762930-4EAB-4284-A4F7-5D2A4842C105}"/>
    <hyperlink ref="P12" r:id="rId36" xr:uid="{6BD640AC-DBE1-4D1F-84D4-83C0099742C2}"/>
    <hyperlink ref="P14" r:id="rId37" xr:uid="{7C054B4C-EB87-49D5-94A7-269966CB61B4}"/>
    <hyperlink ref="P16" r:id="rId38" xr:uid="{4705C8D1-EF6B-4861-AD99-69B749B9E949}"/>
    <hyperlink ref="P15" r:id="rId39" xr:uid="{0B1072D8-27D6-4E8F-90FA-5D2326E828C4}"/>
  </hyperlinks>
  <pageMargins left="0.7" right="0.7" top="0.75" bottom="0.75" header="0.3" footer="0.3"/>
  <pageSetup paperSize="9" orientation="portrait" r:id="rId4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D0DE4-53A0-48BD-96D7-1CB6E616ED1A}">
  <sheetPr>
    <pageSetUpPr autoPageBreaks="0" fitToPage="1"/>
  </sheetPr>
  <dimension ref="A1:K56"/>
  <sheetViews>
    <sheetView showGridLines="0" view="pageBreakPreview" zoomScale="85" zoomScaleNormal="100" zoomScaleSheetLayoutView="85" workbookViewId="0">
      <selection activeCell="H13" sqref="H13:H16"/>
    </sheetView>
  </sheetViews>
  <sheetFormatPr defaultColWidth="9.140625" defaultRowHeight="12.75" x14ac:dyDescent="0.2"/>
  <cols>
    <col min="1" max="1" width="5" style="37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20" style="8" customWidth="1"/>
    <col min="10" max="10" width="13.140625" style="8" bestFit="1" customWidth="1"/>
    <col min="11" max="16384" width="9.140625" style="8"/>
  </cols>
  <sheetData>
    <row r="1" spans="1:8" s="4" customFormat="1" ht="22.9" customHeight="1" x14ac:dyDescent="0.2">
      <c r="A1" s="55" t="s">
        <v>25</v>
      </c>
      <c r="B1" s="2"/>
      <c r="C1" s="291" t="s">
        <v>31</v>
      </c>
      <c r="D1" s="291"/>
      <c r="E1" s="291"/>
      <c r="F1" s="291"/>
      <c r="G1" s="291"/>
      <c r="H1" s="3"/>
    </row>
    <row r="2" spans="1:8" ht="17.25" customHeight="1" x14ac:dyDescent="0.2">
      <c r="A2" s="5" t="s">
        <v>26</v>
      </c>
      <c r="C2" s="5"/>
    </row>
    <row r="3" spans="1:8" ht="17.25" customHeight="1" x14ac:dyDescent="0.25">
      <c r="A3" s="292" t="s">
        <v>68</v>
      </c>
      <c r="B3" s="292"/>
      <c r="C3" s="292"/>
      <c r="E3" s="293"/>
      <c r="F3" s="293"/>
      <c r="G3" s="293"/>
      <c r="H3" s="293"/>
    </row>
    <row r="4" spans="1:8" s="11" customFormat="1" ht="18.600000000000001" customHeight="1" x14ac:dyDescent="0.25">
      <c r="A4" s="294" t="s">
        <v>27</v>
      </c>
      <c r="B4" s="294"/>
      <c r="C4" s="294"/>
      <c r="D4" s="62">
        <f>H43/1000</f>
        <v>6110.31</v>
      </c>
      <c r="E4" s="9" t="s">
        <v>30</v>
      </c>
      <c r="F4" s="10"/>
      <c r="G4" s="10"/>
      <c r="H4" s="10"/>
    </row>
    <row r="5" spans="1:8" ht="12.6" customHeight="1" x14ac:dyDescent="0.2">
      <c r="A5" s="295"/>
      <c r="B5" s="296"/>
      <c r="C5" s="296"/>
      <c r="D5" s="296"/>
      <c r="E5" s="297"/>
      <c r="F5" s="297"/>
      <c r="G5" s="297"/>
      <c r="H5" s="297"/>
    </row>
    <row r="6" spans="1:8" ht="21" customHeight="1" x14ac:dyDescent="0.2">
      <c r="A6" s="298" t="s">
        <v>28</v>
      </c>
      <c r="B6" s="298"/>
      <c r="C6" s="298"/>
      <c r="D6" s="298"/>
      <c r="E6" s="299"/>
      <c r="F6" s="299"/>
      <c r="G6" s="299"/>
      <c r="H6" s="299"/>
    </row>
    <row r="7" spans="1:8" ht="15" x14ac:dyDescent="0.2">
      <c r="A7" s="12" t="s">
        <v>37</v>
      </c>
      <c r="B7" s="13"/>
      <c r="C7" s="14"/>
      <c r="D7" s="13"/>
      <c r="E7" s="56"/>
      <c r="F7" s="56"/>
      <c r="G7" s="56"/>
      <c r="H7" s="56"/>
    </row>
    <row r="8" spans="1:8" ht="27" customHeight="1" x14ac:dyDescent="0.2">
      <c r="A8" s="300" t="s">
        <v>47</v>
      </c>
      <c r="B8" s="300"/>
      <c r="C8" s="300"/>
      <c r="D8" s="300"/>
      <c r="E8" s="300"/>
      <c r="F8" s="300"/>
      <c r="G8" s="300"/>
      <c r="H8" s="300"/>
    </row>
    <row r="9" spans="1:8" s="4" customFormat="1" ht="32.450000000000003" customHeight="1" x14ac:dyDescent="0.2">
      <c r="A9" s="301" t="s">
        <v>64</v>
      </c>
      <c r="B9" s="301"/>
      <c r="C9" s="301"/>
      <c r="D9" s="301"/>
      <c r="E9" s="301"/>
      <c r="F9" s="301"/>
      <c r="G9" s="301"/>
      <c r="H9" s="301"/>
    </row>
    <row r="10" spans="1:8" ht="17.45" customHeight="1" x14ac:dyDescent="0.2">
      <c r="A10" s="15"/>
      <c r="B10" s="16"/>
      <c r="C10" s="302" t="s">
        <v>0</v>
      </c>
      <c r="D10" s="302"/>
      <c r="E10" s="302"/>
      <c r="F10" s="17"/>
      <c r="G10" s="17"/>
      <c r="H10" s="17"/>
    </row>
    <row r="11" spans="1:8" s="4" customFormat="1" ht="21" customHeight="1" x14ac:dyDescent="0.2">
      <c r="A11" s="290" t="s">
        <v>50</v>
      </c>
      <c r="B11" s="290"/>
      <c r="C11" s="290"/>
      <c r="D11" s="290"/>
      <c r="E11" s="290"/>
      <c r="F11" s="290"/>
      <c r="G11" s="290"/>
      <c r="H11" s="290"/>
    </row>
    <row r="12" spans="1:8" x14ac:dyDescent="0.2">
      <c r="A12" s="15"/>
      <c r="B12" s="16" t="s">
        <v>474</v>
      </c>
      <c r="C12" s="16"/>
      <c r="D12" s="18"/>
      <c r="E12" s="17"/>
      <c r="F12" s="17"/>
      <c r="G12" s="18" t="s">
        <v>431</v>
      </c>
      <c r="H12" s="215">
        <f>(1.0589170681014+1)/2</f>
        <v>1.0294585340507001</v>
      </c>
    </row>
    <row r="13" spans="1:8" ht="14.25" customHeight="1" x14ac:dyDescent="0.2">
      <c r="A13" s="305" t="s">
        <v>1</v>
      </c>
      <c r="B13" s="306" t="s">
        <v>5</v>
      </c>
      <c r="C13" s="306" t="s">
        <v>6</v>
      </c>
      <c r="D13" s="307" t="s">
        <v>52</v>
      </c>
      <c r="E13" s="307"/>
      <c r="F13" s="307"/>
      <c r="G13" s="307"/>
      <c r="H13" s="305" t="s">
        <v>53</v>
      </c>
    </row>
    <row r="14" spans="1:8" x14ac:dyDescent="0.2">
      <c r="A14" s="305"/>
      <c r="B14" s="306"/>
      <c r="C14" s="306"/>
      <c r="D14" s="305" t="s">
        <v>7</v>
      </c>
      <c r="E14" s="305" t="s">
        <v>2</v>
      </c>
      <c r="F14" s="305" t="s">
        <v>3</v>
      </c>
      <c r="G14" s="305" t="s">
        <v>4</v>
      </c>
      <c r="H14" s="305"/>
    </row>
    <row r="15" spans="1:8" x14ac:dyDescent="0.2">
      <c r="A15" s="305"/>
      <c r="B15" s="306"/>
      <c r="C15" s="306"/>
      <c r="D15" s="305"/>
      <c r="E15" s="305"/>
      <c r="F15" s="305"/>
      <c r="G15" s="305"/>
      <c r="H15" s="305"/>
    </row>
    <row r="16" spans="1:8" x14ac:dyDescent="0.2">
      <c r="A16" s="305"/>
      <c r="B16" s="306"/>
      <c r="C16" s="306"/>
      <c r="D16" s="305"/>
      <c r="E16" s="305"/>
      <c r="F16" s="305"/>
      <c r="G16" s="305"/>
      <c r="H16" s="305"/>
    </row>
    <row r="17" spans="1:8" x14ac:dyDescent="0.2">
      <c r="A17" s="19">
        <v>1</v>
      </c>
      <c r="B17" s="20">
        <v>2</v>
      </c>
      <c r="C17" s="20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</row>
    <row r="18" spans="1:8" ht="12.75" customHeight="1" x14ac:dyDescent="0.2">
      <c r="A18" s="308" t="s">
        <v>8</v>
      </c>
      <c r="B18" s="309"/>
      <c r="C18" s="309"/>
      <c r="D18" s="309"/>
      <c r="E18" s="309"/>
      <c r="F18" s="309"/>
      <c r="G18" s="309"/>
      <c r="H18" s="309"/>
    </row>
    <row r="19" spans="1:8" x14ac:dyDescent="0.2">
      <c r="A19" s="1">
        <v>1</v>
      </c>
      <c r="B19" s="41" t="s">
        <v>428</v>
      </c>
      <c r="C19" s="41" t="s">
        <v>412</v>
      </c>
      <c r="D19" s="50"/>
      <c r="E19" s="47">
        <f>'ОСР 02-01 (2023)'!E17*H12</f>
        <v>953223.79</v>
      </c>
      <c r="F19" s="47">
        <f>'ОСР 02-01 (2023)'!F17*H12</f>
        <v>1548529.38</v>
      </c>
      <c r="G19" s="50"/>
      <c r="H19" s="47">
        <f>SUM(D19:G19)</f>
        <v>2501753.17</v>
      </c>
    </row>
    <row r="20" spans="1:8" ht="18" customHeight="1" x14ac:dyDescent="0.2">
      <c r="A20" s="21"/>
      <c r="B20" s="303" t="s">
        <v>9</v>
      </c>
      <c r="C20" s="304"/>
      <c r="D20" s="49">
        <f>SUM(D19:D19)</f>
        <v>0</v>
      </c>
      <c r="E20" s="49">
        <f>SUM(E19:E19)</f>
        <v>953223.79</v>
      </c>
      <c r="F20" s="49">
        <f>SUM(F19:F19)</f>
        <v>1548529.38</v>
      </c>
      <c r="G20" s="49">
        <f>SUM(G19:G19)</f>
        <v>0</v>
      </c>
      <c r="H20" s="49">
        <f>SUM(H19:H19)</f>
        <v>2501753.17</v>
      </c>
    </row>
    <row r="21" spans="1:8" ht="12.75" customHeight="1" x14ac:dyDescent="0.2">
      <c r="A21" s="308" t="s">
        <v>10</v>
      </c>
      <c r="B21" s="309"/>
      <c r="C21" s="309"/>
      <c r="D21" s="309"/>
      <c r="E21" s="309"/>
      <c r="F21" s="309"/>
      <c r="G21" s="309"/>
      <c r="H21" s="309"/>
    </row>
    <row r="22" spans="1:8" x14ac:dyDescent="0.2">
      <c r="A22" s="21"/>
      <c r="B22" s="303" t="s">
        <v>11</v>
      </c>
      <c r="C22" s="304"/>
      <c r="D22" s="49">
        <f>D20</f>
        <v>0</v>
      </c>
      <c r="E22" s="49">
        <f>E20</f>
        <v>953223.79</v>
      </c>
      <c r="F22" s="49">
        <f t="shared" ref="F22:H22" si="0">F20</f>
        <v>1548529.38</v>
      </c>
      <c r="G22" s="49"/>
      <c r="H22" s="49">
        <f t="shared" si="0"/>
        <v>2501753.17</v>
      </c>
    </row>
    <row r="23" spans="1:8" ht="12.75" customHeight="1" x14ac:dyDescent="0.2">
      <c r="A23" s="308" t="s">
        <v>12</v>
      </c>
      <c r="B23" s="309"/>
      <c r="C23" s="309"/>
      <c r="D23" s="309"/>
      <c r="E23" s="309"/>
      <c r="F23" s="309"/>
      <c r="G23" s="309"/>
      <c r="H23" s="309"/>
    </row>
    <row r="24" spans="1:8" ht="19.5" hidden="1" customHeight="1" x14ac:dyDescent="0.2">
      <c r="A24" s="22">
        <v>19</v>
      </c>
      <c r="B24" s="23" t="s">
        <v>13</v>
      </c>
      <c r="C24" s="23" t="s">
        <v>14</v>
      </c>
      <c r="D24" s="24"/>
      <c r="E24" s="25"/>
      <c r="F24" s="26"/>
      <c r="G24" s="26"/>
      <c r="H24" s="27">
        <f t="shared" ref="H24" si="1">SUM(E24:G24)</f>
        <v>0</v>
      </c>
    </row>
    <row r="25" spans="1:8" ht="12.75" customHeight="1" x14ac:dyDescent="0.2">
      <c r="A25" s="21"/>
      <c r="B25" s="303" t="s">
        <v>15</v>
      </c>
      <c r="C25" s="304"/>
      <c r="D25" s="26"/>
      <c r="E25" s="28"/>
      <c r="F25" s="29"/>
      <c r="G25" s="29"/>
      <c r="H25" s="28"/>
    </row>
    <row r="26" spans="1:8" x14ac:dyDescent="0.2">
      <c r="A26" s="21"/>
      <c r="B26" s="303" t="s">
        <v>16</v>
      </c>
      <c r="C26" s="304"/>
      <c r="D26" s="49">
        <f>D22</f>
        <v>0</v>
      </c>
      <c r="E26" s="49">
        <f t="shared" ref="E26:H26" si="2">E22+E25</f>
        <v>953223.79</v>
      </c>
      <c r="F26" s="49">
        <f t="shared" si="2"/>
        <v>1548529.38</v>
      </c>
      <c r="G26" s="49"/>
      <c r="H26" s="49">
        <f t="shared" si="2"/>
        <v>2501753.17</v>
      </c>
    </row>
    <row r="27" spans="1:8" ht="15" customHeight="1" x14ac:dyDescent="0.2">
      <c r="A27" s="308" t="s">
        <v>17</v>
      </c>
      <c r="B27" s="309"/>
      <c r="C27" s="309"/>
      <c r="D27" s="309"/>
      <c r="E27" s="309"/>
      <c r="F27" s="309"/>
      <c r="G27" s="309"/>
      <c r="H27" s="309"/>
    </row>
    <row r="28" spans="1:8" x14ac:dyDescent="0.2">
      <c r="A28" s="1">
        <v>2</v>
      </c>
      <c r="B28" s="41" t="s">
        <v>429</v>
      </c>
      <c r="C28" s="41" t="s">
        <v>427</v>
      </c>
      <c r="D28" s="50"/>
      <c r="E28" s="50"/>
      <c r="F28" s="50"/>
      <c r="G28" s="47">
        <f>'ОСР 09-01 (2023)'!G18*H12</f>
        <v>1733859.03</v>
      </c>
      <c r="H28" s="47">
        <f t="shared" ref="H28" si="3">SUM(D28:G28)</f>
        <v>1733859.03</v>
      </c>
    </row>
    <row r="29" spans="1:8" ht="12.75" customHeight="1" x14ac:dyDescent="0.2">
      <c r="A29" s="21"/>
      <c r="B29" s="303" t="s">
        <v>18</v>
      </c>
      <c r="C29" s="303"/>
      <c r="D29" s="49"/>
      <c r="E29" s="49"/>
      <c r="F29" s="49"/>
      <c r="G29" s="49">
        <f>SUM(G28:G28)</f>
        <v>1733859.03</v>
      </c>
      <c r="H29" s="49">
        <f>SUM(H28:H28)</f>
        <v>1733859.03</v>
      </c>
    </row>
    <row r="30" spans="1:8" x14ac:dyDescent="0.2">
      <c r="A30" s="21"/>
      <c r="B30" s="303" t="s">
        <v>19</v>
      </c>
      <c r="C30" s="303"/>
      <c r="D30" s="49">
        <f>D29+D26</f>
        <v>0</v>
      </c>
      <c r="E30" s="49">
        <f>E29+E26</f>
        <v>953223.79</v>
      </c>
      <c r="F30" s="49">
        <f>F29+F26</f>
        <v>1548529.38</v>
      </c>
      <c r="G30" s="49">
        <f>G29+G26</f>
        <v>1733859.03</v>
      </c>
      <c r="H30" s="49">
        <f>H29+H26</f>
        <v>4235612.2</v>
      </c>
    </row>
    <row r="31" spans="1:8" ht="12.75" customHeight="1" x14ac:dyDescent="0.2">
      <c r="A31" s="312" t="s">
        <v>20</v>
      </c>
      <c r="B31" s="313"/>
      <c r="C31" s="313"/>
      <c r="D31" s="313"/>
      <c r="E31" s="313"/>
      <c r="F31" s="313"/>
      <c r="G31" s="313"/>
      <c r="H31" s="314"/>
    </row>
    <row r="32" spans="1:8" ht="54.75" customHeight="1" x14ac:dyDescent="0.2">
      <c r="A32" s="22">
        <v>3</v>
      </c>
      <c r="B32" s="23" t="s">
        <v>77</v>
      </c>
      <c r="C32" s="23" t="s">
        <v>78</v>
      </c>
      <c r="D32" s="26"/>
      <c r="E32" s="26"/>
      <c r="F32" s="26"/>
      <c r="G32" s="51">
        <f>(H30+H36)*11.24%</f>
        <v>509408.61</v>
      </c>
      <c r="H32" s="51">
        <f t="shared" ref="H32" si="4">SUM(D32:G32)</f>
        <v>509408.61</v>
      </c>
    </row>
    <row r="33" spans="1:11" ht="25.5" customHeight="1" x14ac:dyDescent="0.2">
      <c r="A33" s="21"/>
      <c r="B33" s="315" t="s">
        <v>21</v>
      </c>
      <c r="C33" s="316"/>
      <c r="D33" s="30"/>
      <c r="E33" s="31"/>
      <c r="F33" s="31"/>
      <c r="G33" s="49">
        <f>SUM(G32:G32)</f>
        <v>509408.61</v>
      </c>
      <c r="H33" s="49">
        <f>SUM(H32:H32)</f>
        <v>509408.61</v>
      </c>
    </row>
    <row r="34" spans="1:11" ht="56.45" customHeight="1" x14ac:dyDescent="0.2">
      <c r="A34" s="312" t="s">
        <v>38</v>
      </c>
      <c r="B34" s="313"/>
      <c r="C34" s="313"/>
      <c r="D34" s="313"/>
      <c r="E34" s="313"/>
      <c r="F34" s="313"/>
      <c r="G34" s="313"/>
      <c r="H34" s="314"/>
    </row>
    <row r="35" spans="1:11" s="59" customFormat="1" ht="18.600000000000001" customHeight="1" x14ac:dyDescent="0.2">
      <c r="A35" s="22">
        <v>4</v>
      </c>
      <c r="B35" s="23" t="s">
        <v>33</v>
      </c>
      <c r="C35" s="23" t="s">
        <v>32</v>
      </c>
      <c r="D35" s="58"/>
      <c r="E35" s="58"/>
      <c r="F35" s="58"/>
      <c r="G35" s="51">
        <f>H30*7%</f>
        <v>296492.84999999998</v>
      </c>
      <c r="H35" s="51">
        <f t="shared" ref="H35" si="5">SUM(D35:G35)</f>
        <v>296492.84999999998</v>
      </c>
      <c r="I35" s="64"/>
    </row>
    <row r="36" spans="1:11" ht="117" customHeight="1" x14ac:dyDescent="0.2">
      <c r="A36" s="21"/>
      <c r="B36" s="315" t="s">
        <v>39</v>
      </c>
      <c r="C36" s="316"/>
      <c r="D36" s="49"/>
      <c r="E36" s="49"/>
      <c r="F36" s="49"/>
      <c r="G36" s="49">
        <f>G35</f>
        <v>296492.84999999998</v>
      </c>
      <c r="H36" s="49">
        <f>H35</f>
        <v>296492.84999999998</v>
      </c>
    </row>
    <row r="37" spans="1:11" x14ac:dyDescent="0.2">
      <c r="A37" s="21"/>
      <c r="B37" s="315" t="s">
        <v>22</v>
      </c>
      <c r="C37" s="316"/>
      <c r="D37" s="49">
        <f>D36+D33+D30</f>
        <v>0</v>
      </c>
      <c r="E37" s="49">
        <f t="shared" ref="E37:H37" si="6">E36+E33+E30</f>
        <v>953223.79</v>
      </c>
      <c r="F37" s="49">
        <f t="shared" si="6"/>
        <v>1548529.38</v>
      </c>
      <c r="G37" s="49">
        <f t="shared" si="6"/>
        <v>2539760.4900000002</v>
      </c>
      <c r="H37" s="49">
        <f t="shared" si="6"/>
        <v>5041513.66</v>
      </c>
      <c r="J37" s="45"/>
    </row>
    <row r="38" spans="1:11" hidden="1" x14ac:dyDescent="0.2">
      <c r="A38" s="317" t="s">
        <v>69</v>
      </c>
      <c r="B38" s="318"/>
      <c r="C38" s="319"/>
      <c r="D38" s="63">
        <v>1</v>
      </c>
      <c r="E38" s="63">
        <f>D38</f>
        <v>1</v>
      </c>
      <c r="F38" s="63">
        <f>D38</f>
        <v>1</v>
      </c>
      <c r="G38" s="63">
        <f>D38</f>
        <v>1</v>
      </c>
      <c r="H38" s="63">
        <f>D38</f>
        <v>1</v>
      </c>
      <c r="J38" s="45"/>
    </row>
    <row r="39" spans="1:11" ht="12.75" customHeight="1" x14ac:dyDescent="0.2">
      <c r="A39" s="317" t="s">
        <v>70</v>
      </c>
      <c r="B39" s="320"/>
      <c r="C39" s="321"/>
      <c r="D39" s="44">
        <f>D37*D38</f>
        <v>0</v>
      </c>
      <c r="E39" s="44">
        <f t="shared" ref="E39:H39" si="7">E37*E38</f>
        <v>953223.79</v>
      </c>
      <c r="F39" s="44">
        <f t="shared" si="7"/>
        <v>1548529.38</v>
      </c>
      <c r="G39" s="44">
        <f t="shared" si="7"/>
        <v>2539760.4900000002</v>
      </c>
      <c r="H39" s="44">
        <f t="shared" si="7"/>
        <v>5041513.66</v>
      </c>
      <c r="J39" s="45"/>
    </row>
    <row r="40" spans="1:11" x14ac:dyDescent="0.2">
      <c r="A40" s="1">
        <v>11</v>
      </c>
      <c r="B40" s="38"/>
      <c r="C40" s="41" t="s">
        <v>41</v>
      </c>
      <c r="D40" s="42">
        <f>D39*1%</f>
        <v>0</v>
      </c>
      <c r="E40" s="42">
        <f>E39*1%</f>
        <v>9532.24</v>
      </c>
      <c r="F40" s="42">
        <f t="shared" ref="F40" si="8">F39*1%</f>
        <v>15485.29</v>
      </c>
      <c r="G40" s="42">
        <f>G39*1%</f>
        <v>25397.599999999999</v>
      </c>
      <c r="H40" s="42">
        <f>SUM(D40:G40)</f>
        <v>50415.13</v>
      </c>
      <c r="J40" s="45"/>
    </row>
    <row r="41" spans="1:11" s="4" customFormat="1" ht="16.5" customHeight="1" x14ac:dyDescent="0.2">
      <c r="A41" s="39"/>
      <c r="B41" s="310" t="s">
        <v>42</v>
      </c>
      <c r="C41" s="311"/>
      <c r="D41" s="48">
        <f>D39+D40</f>
        <v>0</v>
      </c>
      <c r="E41" s="48">
        <f>E39+E40</f>
        <v>962756.03</v>
      </c>
      <c r="F41" s="48">
        <f t="shared" ref="F41:H41" si="9">F39+F40</f>
        <v>1564014.67</v>
      </c>
      <c r="G41" s="48">
        <f t="shared" si="9"/>
        <v>2565158.09</v>
      </c>
      <c r="H41" s="48">
        <f t="shared" si="9"/>
        <v>5091928.79</v>
      </c>
      <c r="I41" s="60"/>
      <c r="J41" s="45"/>
    </row>
    <row r="42" spans="1:11" ht="18" customHeight="1" x14ac:dyDescent="0.2">
      <c r="A42" s="22">
        <v>12</v>
      </c>
      <c r="B42" s="23"/>
      <c r="C42" s="23" t="s">
        <v>23</v>
      </c>
      <c r="D42" s="49">
        <f>D41*0.2</f>
        <v>0</v>
      </c>
      <c r="E42" s="49">
        <f>E41*0.2</f>
        <v>192551.21</v>
      </c>
      <c r="F42" s="49">
        <f>F41*0.2</f>
        <v>312802.93</v>
      </c>
      <c r="G42" s="49">
        <f>G41*0.2</f>
        <v>513031.62</v>
      </c>
      <c r="H42" s="49">
        <f>H41*0.2</f>
        <v>1018385.76</v>
      </c>
      <c r="J42" s="45"/>
      <c r="K42" s="40"/>
    </row>
    <row r="43" spans="1:11" s="32" customFormat="1" ht="18" customHeight="1" x14ac:dyDescent="0.2">
      <c r="A43" s="57"/>
      <c r="B43" s="324" t="s">
        <v>29</v>
      </c>
      <c r="C43" s="325"/>
      <c r="D43" s="49">
        <f>D41+D42</f>
        <v>0</v>
      </c>
      <c r="E43" s="49">
        <f>E41+E42</f>
        <v>1155307.24</v>
      </c>
      <c r="F43" s="49">
        <f>F41+F42</f>
        <v>1876817.6</v>
      </c>
      <c r="G43" s="49">
        <f>G41+G42</f>
        <v>3078189.71</v>
      </c>
      <c r="H43" s="49">
        <f>H41+H42</f>
        <v>6110314.5499999998</v>
      </c>
      <c r="I43" s="61"/>
      <c r="J43" s="45"/>
    </row>
    <row r="44" spans="1:11" x14ac:dyDescent="0.2">
      <c r="A44" s="15"/>
      <c r="B44" s="16"/>
      <c r="C44" s="16"/>
      <c r="D44" s="33"/>
      <c r="E44" s="33"/>
      <c r="F44" s="33"/>
      <c r="G44" s="33"/>
      <c r="H44" s="33"/>
    </row>
    <row r="45" spans="1:11" s="35" customFormat="1" ht="21" customHeight="1" x14ac:dyDescent="0.2">
      <c r="A45" s="326" t="s">
        <v>35</v>
      </c>
      <c r="B45" s="326"/>
      <c r="C45" s="326"/>
      <c r="D45" s="34"/>
      <c r="E45" s="34"/>
      <c r="F45" s="34"/>
      <c r="G45" s="34"/>
      <c r="H45" s="34"/>
    </row>
    <row r="46" spans="1:11" s="35" customFormat="1" ht="14.25" customHeight="1" x14ac:dyDescent="0.2">
      <c r="A46" s="327" t="s">
        <v>40</v>
      </c>
      <c r="B46" s="327"/>
      <c r="C46" s="327"/>
      <c r="D46" s="34"/>
      <c r="E46" s="34"/>
      <c r="F46" s="34"/>
      <c r="G46" s="322" t="s">
        <v>34</v>
      </c>
      <c r="H46" s="322"/>
    </row>
    <row r="47" spans="1:11" s="36" customFormat="1" ht="12.75" customHeight="1" x14ac:dyDescent="0.2">
      <c r="A47" s="323" t="s">
        <v>24</v>
      </c>
      <c r="B47" s="323"/>
      <c r="C47" s="323"/>
      <c r="D47" s="323"/>
      <c r="E47" s="323"/>
      <c r="F47" s="323"/>
      <c r="G47" s="323"/>
      <c r="H47" s="323"/>
    </row>
    <row r="48" spans="1:11" s="35" customFormat="1" ht="21" customHeight="1" x14ac:dyDescent="0.2">
      <c r="A48" s="326" t="s">
        <v>36</v>
      </c>
      <c r="B48" s="326"/>
      <c r="C48" s="326"/>
      <c r="D48" s="34"/>
      <c r="E48" s="34"/>
      <c r="F48" s="34"/>
      <c r="G48" s="34"/>
      <c r="H48" s="34"/>
    </row>
    <row r="49" spans="1:8" s="35" customFormat="1" ht="37.5" customHeight="1" x14ac:dyDescent="0.2">
      <c r="A49" s="322" t="s">
        <v>48</v>
      </c>
      <c r="B49" s="322"/>
      <c r="C49" s="322"/>
      <c r="D49" s="34"/>
      <c r="E49" s="34"/>
      <c r="F49" s="34"/>
      <c r="G49" s="322" t="s">
        <v>54</v>
      </c>
      <c r="H49" s="322"/>
    </row>
    <row r="50" spans="1:8" s="36" customFormat="1" ht="15.6" customHeight="1" x14ac:dyDescent="0.2">
      <c r="A50" s="323" t="s">
        <v>24</v>
      </c>
      <c r="B50" s="323"/>
      <c r="C50" s="323"/>
      <c r="D50" s="323"/>
      <c r="E50" s="323"/>
      <c r="F50" s="323"/>
      <c r="G50" s="323"/>
      <c r="H50" s="323"/>
    </row>
    <row r="51" spans="1:8" x14ac:dyDescent="0.2">
      <c r="C51" s="5"/>
    </row>
    <row r="56" spans="1:8" x14ac:dyDescent="0.2">
      <c r="H56" s="46"/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B25:C25"/>
    <mergeCell ref="A13:A16"/>
    <mergeCell ref="B13:B16"/>
    <mergeCell ref="C13:C16"/>
    <mergeCell ref="D13:G13"/>
    <mergeCell ref="A18:H18"/>
    <mergeCell ref="B20:C20"/>
    <mergeCell ref="A21:H21"/>
    <mergeCell ref="B22:C22"/>
    <mergeCell ref="A23:H23"/>
    <mergeCell ref="H13:H16"/>
    <mergeCell ref="D14:D16"/>
    <mergeCell ref="E14:E16"/>
    <mergeCell ref="F14:F16"/>
    <mergeCell ref="G14:G16"/>
    <mergeCell ref="B41:C41"/>
    <mergeCell ref="B26:C26"/>
    <mergeCell ref="A27:H27"/>
    <mergeCell ref="B29:C29"/>
    <mergeCell ref="B30:C30"/>
    <mergeCell ref="A31:H31"/>
    <mergeCell ref="B33:C33"/>
    <mergeCell ref="A34:H34"/>
    <mergeCell ref="B36:C36"/>
    <mergeCell ref="B37:C37"/>
    <mergeCell ref="A38:C38"/>
    <mergeCell ref="A39:C39"/>
    <mergeCell ref="A49:C49"/>
    <mergeCell ref="G49:H49"/>
    <mergeCell ref="A50:H50"/>
    <mergeCell ref="B43:C43"/>
    <mergeCell ref="A45:C45"/>
    <mergeCell ref="A46:C46"/>
    <mergeCell ref="G46:H46"/>
    <mergeCell ref="A47:H47"/>
    <mergeCell ref="A48:C48"/>
  </mergeCells>
  <pageMargins left="0.43307086614173229" right="0.23622047244094491" top="0.51181102362204722" bottom="0.43307086614173229" header="0.31496062992125984" footer="0.31496062992125984"/>
  <pageSetup paperSize="9" scale="91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45E59-4B52-49A9-8717-4829A03228E2}">
  <sheetPr>
    <pageSetUpPr fitToPage="1"/>
  </sheetPr>
  <dimension ref="A1:R30"/>
  <sheetViews>
    <sheetView showOutlineSymbols="0" showWhiteSpace="0" zoomScale="70" zoomScaleNormal="70" zoomScaleSheetLayoutView="85" workbookViewId="0">
      <selection activeCell="R1" sqref="R1:R1048576"/>
    </sheetView>
  </sheetViews>
  <sheetFormatPr defaultRowHeight="15.75" x14ac:dyDescent="0.25"/>
  <cols>
    <col min="1" max="1" width="18.42578125" style="185" customWidth="1"/>
    <col min="2" max="2" width="28.5703125" style="185" bestFit="1" customWidth="1"/>
    <col min="3" max="3" width="68.5703125" style="185" bestFit="1" customWidth="1"/>
    <col min="4" max="4" width="19" style="185" customWidth="1"/>
    <col min="5" max="6" width="17.140625" style="185" bestFit="1" customWidth="1"/>
    <col min="7" max="7" width="19.85546875" style="185" customWidth="1"/>
    <col min="8" max="8" width="19" style="185" customWidth="1"/>
    <col min="9" max="9" width="9.140625" style="207"/>
    <col min="10" max="10" width="14.85546875" style="185" customWidth="1"/>
    <col min="11" max="14" width="12.42578125" style="185" customWidth="1"/>
    <col min="15" max="15" width="15.85546875" style="185" customWidth="1"/>
    <col min="16" max="16" width="9.140625" style="185" customWidth="1"/>
    <col min="17" max="17" width="16" style="185" customWidth="1"/>
    <col min="18" max="16384" width="9.140625" style="185"/>
  </cols>
  <sheetData>
    <row r="1" spans="1:18" x14ac:dyDescent="0.25">
      <c r="A1" s="183"/>
      <c r="B1" s="184"/>
      <c r="C1" s="183"/>
      <c r="D1" s="183"/>
      <c r="E1" s="183"/>
      <c r="F1" s="183"/>
      <c r="G1" s="183"/>
      <c r="H1" s="183"/>
    </row>
    <row r="2" spans="1:18" x14ac:dyDescent="0.25">
      <c r="A2" s="184" t="s">
        <v>106</v>
      </c>
      <c r="B2" s="186"/>
    </row>
    <row r="3" spans="1:18" ht="33.75" customHeight="1" x14ac:dyDescent="0.25">
      <c r="A3" s="187"/>
      <c r="B3" s="188" t="s">
        <v>409</v>
      </c>
      <c r="C3" s="328" t="s">
        <v>425</v>
      </c>
      <c r="D3" s="329"/>
      <c r="E3" s="329"/>
      <c r="F3" s="329"/>
      <c r="G3" s="329"/>
      <c r="H3" s="329"/>
    </row>
    <row r="4" spans="1:18" x14ac:dyDescent="0.25">
      <c r="A4" s="184" t="s">
        <v>106</v>
      </c>
      <c r="B4" s="186"/>
    </row>
    <row r="5" spans="1:18" x14ac:dyDescent="0.25">
      <c r="A5" s="184" t="s">
        <v>106</v>
      </c>
      <c r="B5" s="186"/>
    </row>
    <row r="6" spans="1:18" x14ac:dyDescent="0.25">
      <c r="A6" s="183"/>
      <c r="B6" s="184"/>
      <c r="C6" s="183" t="s">
        <v>410</v>
      </c>
      <c r="D6" s="183"/>
      <c r="E6" s="183"/>
      <c r="F6" s="183"/>
      <c r="G6" s="183"/>
      <c r="H6" s="183"/>
    </row>
    <row r="7" spans="1:18" x14ac:dyDescent="0.25">
      <c r="A7" s="184" t="s">
        <v>106</v>
      </c>
      <c r="B7" s="186"/>
    </row>
    <row r="8" spans="1:18" x14ac:dyDescent="0.25">
      <c r="A8" s="187"/>
      <c r="B8" s="188" t="s">
        <v>411</v>
      </c>
      <c r="C8" s="187" t="s">
        <v>412</v>
      </c>
      <c r="D8" s="187"/>
      <c r="E8" s="187"/>
      <c r="F8" s="187"/>
      <c r="G8" s="187"/>
      <c r="H8" s="187"/>
    </row>
    <row r="9" spans="1:18" x14ac:dyDescent="0.25">
      <c r="A9" s="184" t="s">
        <v>106</v>
      </c>
      <c r="B9" s="186"/>
    </row>
    <row r="10" spans="1:18" x14ac:dyDescent="0.25">
      <c r="A10" s="184" t="s">
        <v>106</v>
      </c>
    </row>
    <row r="11" spans="1:18" x14ac:dyDescent="0.25">
      <c r="A11" s="188" t="s">
        <v>413</v>
      </c>
      <c r="B11" s="188"/>
      <c r="C11" s="188"/>
      <c r="D11" s="188"/>
      <c r="E11" s="188"/>
      <c r="F11" s="188"/>
      <c r="G11" s="188"/>
      <c r="H11" s="188"/>
    </row>
    <row r="12" spans="1:18" x14ac:dyDescent="0.25">
      <c r="A12" s="330" t="s">
        <v>84</v>
      </c>
      <c r="B12" s="330" t="s">
        <v>127</v>
      </c>
      <c r="C12" s="330" t="s">
        <v>414</v>
      </c>
      <c r="D12" s="330" t="s">
        <v>415</v>
      </c>
      <c r="E12" s="330" t="s">
        <v>106</v>
      </c>
      <c r="F12" s="330" t="s">
        <v>106</v>
      </c>
      <c r="G12" s="330" t="s">
        <v>106</v>
      </c>
      <c r="H12" s="330" t="s">
        <v>106</v>
      </c>
    </row>
    <row r="13" spans="1:18" ht="31.5" x14ac:dyDescent="0.25">
      <c r="A13" s="330" t="s">
        <v>106</v>
      </c>
      <c r="B13" s="330" t="s">
        <v>106</v>
      </c>
      <c r="C13" s="330" t="s">
        <v>106</v>
      </c>
      <c r="D13" s="189" t="s">
        <v>416</v>
      </c>
      <c r="E13" s="189" t="s">
        <v>2</v>
      </c>
      <c r="F13" s="189" t="s">
        <v>124</v>
      </c>
      <c r="G13" s="189" t="s">
        <v>126</v>
      </c>
      <c r="H13" s="189" t="s">
        <v>136</v>
      </c>
    </row>
    <row r="14" spans="1:18" x14ac:dyDescent="0.25">
      <c r="A14" s="189">
        <v>1</v>
      </c>
      <c r="B14" s="189">
        <v>2</v>
      </c>
      <c r="C14" s="189">
        <v>3</v>
      </c>
      <c r="D14" s="189">
        <v>4</v>
      </c>
      <c r="E14" s="189">
        <v>5</v>
      </c>
      <c r="F14" s="189">
        <v>6</v>
      </c>
      <c r="G14" s="189">
        <v>7</v>
      </c>
      <c r="H14" s="189">
        <v>8</v>
      </c>
      <c r="J14" s="190" t="s">
        <v>142</v>
      </c>
      <c r="K14" s="190" t="s">
        <v>143</v>
      </c>
      <c r="L14" s="190" t="s">
        <v>417</v>
      </c>
      <c r="M14" s="190" t="s">
        <v>418</v>
      </c>
      <c r="N14" s="190" t="s">
        <v>419</v>
      </c>
      <c r="O14" s="190" t="s">
        <v>44</v>
      </c>
      <c r="P14" s="190"/>
      <c r="Q14" s="190"/>
    </row>
    <row r="15" spans="1:18" ht="25.5" x14ac:dyDescent="0.25">
      <c r="A15" s="189">
        <v>1</v>
      </c>
      <c r="B15" s="41" t="s">
        <v>56</v>
      </c>
      <c r="C15" s="41" t="s">
        <v>57</v>
      </c>
      <c r="D15" s="189"/>
      <c r="E15" s="204">
        <f>'02-01-01'!N209*I15</f>
        <v>775848.6</v>
      </c>
      <c r="F15" s="189">
        <f>'02-01-01'!N217*I15</f>
        <v>1200555.18</v>
      </c>
      <c r="G15" s="189"/>
      <c r="H15" s="191">
        <f t="shared" ref="H15:H19" si="0">SUM(D15:G15)</f>
        <v>1976403.78</v>
      </c>
      <c r="I15" s="59">
        <v>18</v>
      </c>
      <c r="J15" s="205">
        <f>'02-01-01'!N218</f>
        <v>11518.96</v>
      </c>
      <c r="K15" s="206">
        <f>'02-01-01'!N212-'02-01-01'!N213</f>
        <v>724.66</v>
      </c>
      <c r="L15" s="205">
        <f>'02-01-01'!N214</f>
        <v>14271.83</v>
      </c>
      <c r="M15" s="205">
        <f>'02-01-01'!N219</f>
        <v>10868.76</v>
      </c>
      <c r="N15" s="205">
        <f>'02-01-01'!N220</f>
        <v>5718.49</v>
      </c>
      <c r="O15" s="205">
        <f>'02-01-01'!N217</f>
        <v>66697.509999999995</v>
      </c>
      <c r="P15" s="190"/>
      <c r="Q15" s="192">
        <f t="shared" ref="Q15:Q16" si="1">SUM(J15:O15)</f>
        <v>109800.21</v>
      </c>
      <c r="R15" s="272">
        <v>19</v>
      </c>
    </row>
    <row r="16" spans="1:18" ht="25.5" x14ac:dyDescent="0.25">
      <c r="A16" s="189">
        <v>2</v>
      </c>
      <c r="B16" s="41" t="s">
        <v>58</v>
      </c>
      <c r="C16" s="41" t="s">
        <v>59</v>
      </c>
      <c r="D16" s="189"/>
      <c r="E16" s="204">
        <f>'02-01-02'!N257*I16</f>
        <v>150098.16</v>
      </c>
      <c r="F16" s="204">
        <f>'02-01-02'!N265*I16</f>
        <v>303662.15999999997</v>
      </c>
      <c r="G16" s="189"/>
      <c r="H16" s="191">
        <f t="shared" si="0"/>
        <v>453760.32</v>
      </c>
      <c r="I16" s="59">
        <v>3</v>
      </c>
      <c r="J16" s="205">
        <f>'02-01-02'!N266</f>
        <v>13510.8</v>
      </c>
      <c r="K16" s="205">
        <f>'02-01-02'!N260-'02-01-02'!N261</f>
        <v>958.68</v>
      </c>
      <c r="L16" s="205">
        <f>'02-01-02'!N262</f>
        <v>16054.46</v>
      </c>
      <c r="M16" s="205">
        <f>'02-01-02'!N267</f>
        <v>12764.35</v>
      </c>
      <c r="N16" s="205">
        <f>'02-01-02'!N268</f>
        <v>6744.43</v>
      </c>
      <c r="O16" s="205">
        <f>'02-01-02'!N265</f>
        <v>101220.72</v>
      </c>
      <c r="P16" s="190"/>
      <c r="Q16" s="192">
        <f t="shared" si="1"/>
        <v>151253.44</v>
      </c>
      <c r="R16" s="272">
        <v>3</v>
      </c>
    </row>
    <row r="17" spans="1:10" s="197" customFormat="1" x14ac:dyDescent="0.25">
      <c r="A17" s="193"/>
      <c r="B17" s="194"/>
      <c r="C17" s="194" t="s">
        <v>420</v>
      </c>
      <c r="D17" s="195">
        <f>SUM(D15:D16)</f>
        <v>0</v>
      </c>
      <c r="E17" s="195">
        <f>SUM(E15:E16)</f>
        <v>925946.76</v>
      </c>
      <c r="F17" s="195">
        <f>SUM(F15:F16)</f>
        <v>1504217.34</v>
      </c>
      <c r="G17" s="195">
        <f>SUM(G15:G16)</f>
        <v>0</v>
      </c>
      <c r="H17" s="196">
        <f t="shared" si="0"/>
        <v>2430164.1</v>
      </c>
      <c r="I17" s="208"/>
    </row>
    <row r="18" spans="1:10" x14ac:dyDescent="0.25">
      <c r="A18" s="189"/>
      <c r="B18" s="198"/>
      <c r="C18" s="198"/>
      <c r="D18" s="199"/>
      <c r="E18" s="199"/>
      <c r="F18" s="199"/>
      <c r="G18" s="199"/>
      <c r="H18" s="191">
        <f t="shared" si="0"/>
        <v>0</v>
      </c>
    </row>
    <row r="19" spans="1:10" s="197" customFormat="1" x14ac:dyDescent="0.25">
      <c r="A19" s="193"/>
      <c r="B19" s="194"/>
      <c r="C19" s="194" t="s">
        <v>421</v>
      </c>
      <c r="D19" s="195">
        <f>D17</f>
        <v>0</v>
      </c>
      <c r="E19" s="195">
        <f>E17</f>
        <v>925946.76</v>
      </c>
      <c r="F19" s="195">
        <f>F17</f>
        <v>1504217.34</v>
      </c>
      <c r="G19" s="195">
        <f>G17</f>
        <v>0</v>
      </c>
      <c r="H19" s="196">
        <f t="shared" si="0"/>
        <v>2430164.1</v>
      </c>
      <c r="I19" s="208"/>
    </row>
    <row r="20" spans="1:10" s="203" customFormat="1" x14ac:dyDescent="0.25">
      <c r="A20" s="200"/>
      <c r="B20" s="201"/>
      <c r="C20" s="201" t="s">
        <v>117</v>
      </c>
      <c r="D20" s="202"/>
      <c r="E20" s="202"/>
      <c r="F20" s="202"/>
      <c r="G20" s="202"/>
      <c r="H20" s="202"/>
      <c r="I20" s="209"/>
    </row>
    <row r="21" spans="1:10" x14ac:dyDescent="0.25">
      <c r="A21" s="189"/>
      <c r="B21" s="194"/>
      <c r="C21" s="198" t="s">
        <v>142</v>
      </c>
      <c r="D21" s="191"/>
      <c r="E21" s="191"/>
      <c r="F21" s="191"/>
      <c r="G21" s="191"/>
      <c r="H21" s="199">
        <f>J15*I15+J16*I16</f>
        <v>247873.68</v>
      </c>
    </row>
    <row r="22" spans="1:10" x14ac:dyDescent="0.25">
      <c r="A22" s="189"/>
      <c r="B22" s="194"/>
      <c r="C22" s="198" t="s">
        <v>143</v>
      </c>
      <c r="D22" s="191"/>
      <c r="E22" s="191"/>
      <c r="F22" s="191"/>
      <c r="G22" s="191"/>
      <c r="H22" s="199">
        <f>K15*I15+K16*I16</f>
        <v>15919.92</v>
      </c>
    </row>
    <row r="23" spans="1:10" x14ac:dyDescent="0.25">
      <c r="A23" s="189"/>
      <c r="B23" s="194"/>
      <c r="C23" s="198" t="s">
        <v>417</v>
      </c>
      <c r="D23" s="191"/>
      <c r="E23" s="191"/>
      <c r="F23" s="191"/>
      <c r="G23" s="191"/>
      <c r="H23" s="199">
        <f>L15*I15+L16*I16</f>
        <v>305056.32</v>
      </c>
    </row>
    <row r="24" spans="1:10" x14ac:dyDescent="0.25">
      <c r="A24" s="189"/>
      <c r="B24" s="194"/>
      <c r="C24" s="198" t="s">
        <v>418</v>
      </c>
      <c r="D24" s="191"/>
      <c r="E24" s="191"/>
      <c r="F24" s="191"/>
      <c r="G24" s="191"/>
      <c r="H24" s="199">
        <f>M15*I15+M16*I16</f>
        <v>233930.73</v>
      </c>
      <c r="J24" s="271"/>
    </row>
    <row r="25" spans="1:10" x14ac:dyDescent="0.25">
      <c r="A25" s="189"/>
      <c r="B25" s="194"/>
      <c r="C25" s="198" t="s">
        <v>419</v>
      </c>
      <c r="D25" s="191"/>
      <c r="E25" s="191"/>
      <c r="F25" s="191"/>
      <c r="G25" s="191"/>
      <c r="H25" s="199">
        <f>N15*I15+N16*I16</f>
        <v>123166.11</v>
      </c>
      <c r="J25" s="271"/>
    </row>
    <row r="26" spans="1:10" x14ac:dyDescent="0.25">
      <c r="A26" s="189"/>
      <c r="B26" s="194"/>
      <c r="C26" s="198" t="s">
        <v>422</v>
      </c>
      <c r="D26" s="191"/>
      <c r="E26" s="191"/>
      <c r="F26" s="191"/>
      <c r="G26" s="191"/>
      <c r="H26" s="199">
        <f>O15*I15+O16*I16</f>
        <v>1504217.34</v>
      </c>
      <c r="J26" s="271"/>
    </row>
    <row r="27" spans="1:10" x14ac:dyDescent="0.25">
      <c r="A27" s="189"/>
      <c r="B27" s="194"/>
      <c r="C27" s="198" t="s">
        <v>423</v>
      </c>
      <c r="D27" s="191"/>
      <c r="E27" s="191"/>
      <c r="F27" s="191"/>
      <c r="G27" s="191"/>
      <c r="H27" s="199">
        <f t="shared" ref="H27" si="2">SUM(D27:G27)</f>
        <v>0</v>
      </c>
    </row>
    <row r="29" spans="1:10" x14ac:dyDescent="0.25">
      <c r="B29" s="185" t="s">
        <v>98</v>
      </c>
    </row>
    <row r="30" spans="1:10" x14ac:dyDescent="0.25">
      <c r="B30" s="185" t="s">
        <v>424</v>
      </c>
    </row>
  </sheetData>
  <mergeCells count="5">
    <mergeCell ref="C3:H3"/>
    <mergeCell ref="A12:A13"/>
    <mergeCell ref="B12:B13"/>
    <mergeCell ref="C12:C13"/>
    <mergeCell ref="D12:H12"/>
  </mergeCells>
  <pageMargins left="0.75" right="0.75" top="1" bottom="1" header="0.5" footer="0.5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A99D8-602A-4100-A79C-F1EF10FE4BCB}">
  <sheetPr>
    <pageSetUpPr fitToPage="1"/>
  </sheetPr>
  <dimension ref="A1:I29"/>
  <sheetViews>
    <sheetView showOutlineSymbols="0" showWhiteSpace="0" zoomScale="70" zoomScaleNormal="70" zoomScaleSheetLayoutView="85" workbookViewId="0">
      <selection activeCell="I16" sqref="I16"/>
    </sheetView>
  </sheetViews>
  <sheetFormatPr defaultRowHeight="15.75" x14ac:dyDescent="0.25"/>
  <cols>
    <col min="1" max="1" width="18.42578125" style="185" customWidth="1"/>
    <col min="2" max="2" width="28.5703125" style="185" bestFit="1" customWidth="1"/>
    <col min="3" max="3" width="68.5703125" style="185" bestFit="1" customWidth="1"/>
    <col min="4" max="4" width="19" style="185" customWidth="1"/>
    <col min="5" max="6" width="17.140625" style="185" bestFit="1" customWidth="1"/>
    <col min="7" max="7" width="19.85546875" style="185" customWidth="1"/>
    <col min="8" max="8" width="19" style="185" customWidth="1"/>
    <col min="9" max="16384" width="9.140625" style="185"/>
  </cols>
  <sheetData>
    <row r="1" spans="1:9" x14ac:dyDescent="0.25">
      <c r="A1" s="183"/>
      <c r="B1" s="184"/>
      <c r="C1" s="183"/>
      <c r="D1" s="183"/>
      <c r="E1" s="183"/>
      <c r="F1" s="183"/>
      <c r="G1" s="183"/>
      <c r="H1" s="183"/>
    </row>
    <row r="2" spans="1:9" x14ac:dyDescent="0.25">
      <c r="A2" s="184" t="s">
        <v>106</v>
      </c>
      <c r="B2" s="186"/>
    </row>
    <row r="3" spans="1:9" ht="33.75" customHeight="1" x14ac:dyDescent="0.25">
      <c r="A3" s="187"/>
      <c r="B3" s="188" t="s">
        <v>409</v>
      </c>
      <c r="C3" s="328" t="s">
        <v>425</v>
      </c>
      <c r="D3" s="329"/>
      <c r="E3" s="329"/>
      <c r="F3" s="329"/>
      <c r="G3" s="329"/>
      <c r="H3" s="329"/>
    </row>
    <row r="4" spans="1:9" x14ac:dyDescent="0.25">
      <c r="A4" s="184" t="s">
        <v>106</v>
      </c>
      <c r="B4" s="186"/>
    </row>
    <row r="5" spans="1:9" x14ac:dyDescent="0.25">
      <c r="A5" s="184" t="s">
        <v>106</v>
      </c>
      <c r="B5" s="186"/>
    </row>
    <row r="6" spans="1:9" x14ac:dyDescent="0.25">
      <c r="A6" s="183"/>
      <c r="B6" s="184"/>
      <c r="C6" s="183" t="s">
        <v>426</v>
      </c>
      <c r="D6" s="183"/>
      <c r="E6" s="183"/>
      <c r="F6" s="183"/>
      <c r="G6" s="183"/>
      <c r="H6" s="183"/>
    </row>
    <row r="7" spans="1:9" x14ac:dyDescent="0.25">
      <c r="A7" s="184" t="s">
        <v>106</v>
      </c>
      <c r="B7" s="186"/>
    </row>
    <row r="8" spans="1:9" x14ac:dyDescent="0.25">
      <c r="A8" s="187"/>
      <c r="B8" s="188" t="s">
        <v>411</v>
      </c>
      <c r="C8" s="187" t="s">
        <v>427</v>
      </c>
      <c r="D8" s="187"/>
      <c r="E8" s="187"/>
      <c r="F8" s="187"/>
      <c r="G8" s="187"/>
      <c r="H8" s="187"/>
    </row>
    <row r="9" spans="1:9" x14ac:dyDescent="0.25">
      <c r="A9" s="184" t="s">
        <v>106</v>
      </c>
      <c r="B9" s="186"/>
    </row>
    <row r="10" spans="1:9" x14ac:dyDescent="0.25">
      <c r="A10" s="184" t="s">
        <v>106</v>
      </c>
    </row>
    <row r="11" spans="1:9" x14ac:dyDescent="0.25">
      <c r="A11" s="188" t="s">
        <v>413</v>
      </c>
      <c r="B11" s="188"/>
      <c r="C11" s="188"/>
      <c r="D11" s="188"/>
      <c r="E11" s="188"/>
      <c r="F11" s="188"/>
      <c r="G11" s="188"/>
      <c r="H11" s="188"/>
    </row>
    <row r="12" spans="1:9" x14ac:dyDescent="0.25">
      <c r="A12" s="330" t="s">
        <v>84</v>
      </c>
      <c r="B12" s="330" t="s">
        <v>127</v>
      </c>
      <c r="C12" s="330" t="s">
        <v>414</v>
      </c>
      <c r="D12" s="330" t="s">
        <v>415</v>
      </c>
      <c r="E12" s="330" t="s">
        <v>106</v>
      </c>
      <c r="F12" s="330" t="s">
        <v>106</v>
      </c>
      <c r="G12" s="330" t="s">
        <v>106</v>
      </c>
      <c r="H12" s="330" t="s">
        <v>106</v>
      </c>
    </row>
    <row r="13" spans="1:9" ht="31.5" x14ac:dyDescent="0.25">
      <c r="A13" s="330" t="s">
        <v>106</v>
      </c>
      <c r="B13" s="330" t="s">
        <v>106</v>
      </c>
      <c r="C13" s="330" t="s">
        <v>106</v>
      </c>
      <c r="D13" s="189" t="s">
        <v>416</v>
      </c>
      <c r="E13" s="189" t="s">
        <v>2</v>
      </c>
      <c r="F13" s="189" t="s">
        <v>124</v>
      </c>
      <c r="G13" s="189" t="s">
        <v>126</v>
      </c>
      <c r="H13" s="189" t="s">
        <v>136</v>
      </c>
    </row>
    <row r="14" spans="1:9" x14ac:dyDescent="0.25">
      <c r="A14" s="189">
        <v>1</v>
      </c>
      <c r="B14" s="189">
        <v>2</v>
      </c>
      <c r="C14" s="189">
        <v>3</v>
      </c>
      <c r="D14" s="189">
        <v>4</v>
      </c>
      <c r="E14" s="189">
        <v>5</v>
      </c>
      <c r="F14" s="189">
        <v>6</v>
      </c>
      <c r="G14" s="189">
        <v>7</v>
      </c>
      <c r="H14" s="189">
        <v>8</v>
      </c>
      <c r="I14" s="207"/>
    </row>
    <row r="15" spans="1:9" x14ac:dyDescent="0.25">
      <c r="A15" s="189"/>
      <c r="B15" s="41" t="s">
        <v>60</v>
      </c>
      <c r="C15" s="41" t="s">
        <v>51</v>
      </c>
      <c r="D15" s="189"/>
      <c r="E15" s="189"/>
      <c r="F15" s="189"/>
      <c r="G15" s="204">
        <f>'09-01-01'!N92*I15</f>
        <v>1684243.68</v>
      </c>
      <c r="H15" s="191">
        <f t="shared" ref="H15:H18" si="0">SUM(D15:G15)</f>
        <v>1684243.68</v>
      </c>
      <c r="I15" s="207">
        <f>'ОСР 02-01 (2023)'!I15+'ОСР 02-01 (2023)'!I16</f>
        <v>21</v>
      </c>
    </row>
    <row r="16" spans="1:9" s="197" customFormat="1" x14ac:dyDescent="0.25">
      <c r="A16" s="193"/>
      <c r="B16" s="194"/>
      <c r="C16" s="194" t="s">
        <v>420</v>
      </c>
      <c r="D16" s="195">
        <f>SUM(D15:D15)</f>
        <v>0</v>
      </c>
      <c r="E16" s="195">
        <f>SUM(E15:E15)</f>
        <v>0</v>
      </c>
      <c r="F16" s="195">
        <f>SUM(F15:F15)</f>
        <v>0</v>
      </c>
      <c r="G16" s="195">
        <f>SUM(G15:G15)</f>
        <v>1684243.68</v>
      </c>
      <c r="H16" s="196">
        <f t="shared" si="0"/>
        <v>1684243.68</v>
      </c>
      <c r="I16" s="208"/>
    </row>
    <row r="17" spans="1:8" x14ac:dyDescent="0.25">
      <c r="A17" s="189"/>
      <c r="B17" s="198"/>
      <c r="C17" s="198"/>
      <c r="D17" s="199"/>
      <c r="E17" s="199"/>
      <c r="F17" s="199"/>
      <c r="G17" s="199"/>
      <c r="H17" s="191">
        <f t="shared" si="0"/>
        <v>0</v>
      </c>
    </row>
    <row r="18" spans="1:8" s="197" customFormat="1" x14ac:dyDescent="0.25">
      <c r="A18" s="193"/>
      <c r="B18" s="194"/>
      <c r="C18" s="194" t="s">
        <v>421</v>
      </c>
      <c r="D18" s="195">
        <f>D16</f>
        <v>0</v>
      </c>
      <c r="E18" s="195">
        <f>E16</f>
        <v>0</v>
      </c>
      <c r="F18" s="195">
        <f>F16</f>
        <v>0</v>
      </c>
      <c r="G18" s="195">
        <f>G16</f>
        <v>1684243.68</v>
      </c>
      <c r="H18" s="196">
        <f t="shared" si="0"/>
        <v>1684243.68</v>
      </c>
    </row>
    <row r="19" spans="1:8" s="203" customFormat="1" x14ac:dyDescent="0.25">
      <c r="A19" s="200"/>
      <c r="B19" s="201"/>
      <c r="C19" s="201" t="s">
        <v>117</v>
      </c>
      <c r="D19" s="202"/>
      <c r="E19" s="202"/>
      <c r="F19" s="202"/>
      <c r="G19" s="202"/>
      <c r="H19" s="202"/>
    </row>
    <row r="20" spans="1:8" x14ac:dyDescent="0.25">
      <c r="A20" s="189"/>
      <c r="B20" s="194"/>
      <c r="C20" s="198" t="s">
        <v>142</v>
      </c>
      <c r="D20" s="191"/>
      <c r="E20" s="191"/>
      <c r="F20" s="191"/>
      <c r="G20" s="191"/>
      <c r="H20" s="199">
        <f>SUM(D20:G20)</f>
        <v>0</v>
      </c>
    </row>
    <row r="21" spans="1:8" x14ac:dyDescent="0.25">
      <c r="A21" s="189"/>
      <c r="B21" s="194"/>
      <c r="C21" s="198" t="s">
        <v>143</v>
      </c>
      <c r="D21" s="191"/>
      <c r="E21" s="191"/>
      <c r="F21" s="191"/>
      <c r="G21" s="191"/>
      <c r="H21" s="199">
        <f t="shared" ref="H21:H25" si="1">SUM(D21:G21)</f>
        <v>0</v>
      </c>
    </row>
    <row r="22" spans="1:8" x14ac:dyDescent="0.25">
      <c r="A22" s="189"/>
      <c r="B22" s="194"/>
      <c r="C22" s="198" t="s">
        <v>417</v>
      </c>
      <c r="D22" s="191"/>
      <c r="E22" s="191"/>
      <c r="F22" s="191"/>
      <c r="G22" s="191"/>
      <c r="H22" s="199">
        <f t="shared" si="1"/>
        <v>0</v>
      </c>
    </row>
    <row r="23" spans="1:8" x14ac:dyDescent="0.25">
      <c r="A23" s="189"/>
      <c r="B23" s="194"/>
      <c r="C23" s="198" t="s">
        <v>418</v>
      </c>
      <c r="D23" s="191"/>
      <c r="E23" s="191"/>
      <c r="F23" s="191"/>
      <c r="G23" s="191"/>
      <c r="H23" s="199">
        <f t="shared" si="1"/>
        <v>0</v>
      </c>
    </row>
    <row r="24" spans="1:8" x14ac:dyDescent="0.25">
      <c r="A24" s="189"/>
      <c r="B24" s="194"/>
      <c r="C24" s="198" t="s">
        <v>419</v>
      </c>
      <c r="D24" s="191"/>
      <c r="E24" s="191"/>
      <c r="F24" s="191"/>
      <c r="G24" s="191"/>
      <c r="H24" s="199">
        <f t="shared" si="1"/>
        <v>0</v>
      </c>
    </row>
    <row r="25" spans="1:8" x14ac:dyDescent="0.25">
      <c r="A25" s="189"/>
      <c r="B25" s="194"/>
      <c r="C25" s="198" t="s">
        <v>422</v>
      </c>
      <c r="D25" s="191"/>
      <c r="E25" s="191"/>
      <c r="F25" s="191"/>
      <c r="G25" s="191"/>
      <c r="H25" s="199">
        <f t="shared" si="1"/>
        <v>0</v>
      </c>
    </row>
    <row r="26" spans="1:8" x14ac:dyDescent="0.25">
      <c r="A26" s="189"/>
      <c r="B26" s="194"/>
      <c r="C26" s="198" t="s">
        <v>423</v>
      </c>
      <c r="D26" s="191"/>
      <c r="E26" s="191"/>
      <c r="F26" s="191"/>
      <c r="G26" s="191"/>
      <c r="H26" s="199">
        <f>H16</f>
        <v>1684243.68</v>
      </c>
    </row>
    <row r="28" spans="1:8" x14ac:dyDescent="0.25">
      <c r="B28" s="185" t="s">
        <v>98</v>
      </c>
    </row>
    <row r="29" spans="1:8" x14ac:dyDescent="0.25">
      <c r="B29" s="185" t="s">
        <v>424</v>
      </c>
    </row>
  </sheetData>
  <mergeCells count="5">
    <mergeCell ref="C3:H3"/>
    <mergeCell ref="A12:A13"/>
    <mergeCell ref="B12:B13"/>
    <mergeCell ref="C12:C13"/>
    <mergeCell ref="D12:H12"/>
  </mergeCells>
  <pageMargins left="0.75" right="0.75" top="1" bottom="1" header="0.5" footer="0.5"/>
  <pageSetup paperSize="9"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6F000-CE5C-4ED7-9872-7C5CA3C21C9E}">
  <sheetPr>
    <pageSetUpPr autoPageBreaks="0" fitToPage="1"/>
  </sheetPr>
  <dimension ref="A1:K56"/>
  <sheetViews>
    <sheetView showGridLines="0" view="pageBreakPreview" zoomScale="85" zoomScaleNormal="100" zoomScaleSheetLayoutView="85" workbookViewId="0">
      <selection activeCell="H13" sqref="H13:H16"/>
    </sheetView>
  </sheetViews>
  <sheetFormatPr defaultColWidth="9.140625" defaultRowHeight="12.75" x14ac:dyDescent="0.2"/>
  <cols>
    <col min="1" max="1" width="5" style="37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20" style="8" customWidth="1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55" t="s">
        <v>25</v>
      </c>
      <c r="B1" s="2"/>
      <c r="C1" s="291" t="s">
        <v>31</v>
      </c>
      <c r="D1" s="291"/>
      <c r="E1" s="291"/>
      <c r="F1" s="291"/>
      <c r="G1" s="291"/>
      <c r="H1" s="3"/>
    </row>
    <row r="2" spans="1:8" ht="17.25" customHeight="1" x14ac:dyDescent="0.2">
      <c r="A2" s="5" t="s">
        <v>26</v>
      </c>
      <c r="C2" s="5"/>
    </row>
    <row r="3" spans="1:8" ht="17.25" customHeight="1" x14ac:dyDescent="0.25">
      <c r="A3" s="292" t="s">
        <v>68</v>
      </c>
      <c r="B3" s="292"/>
      <c r="C3" s="292"/>
      <c r="E3" s="293"/>
      <c r="F3" s="293"/>
      <c r="G3" s="293"/>
      <c r="H3" s="293"/>
    </row>
    <row r="4" spans="1:8" s="11" customFormat="1" ht="18.600000000000001" customHeight="1" x14ac:dyDescent="0.25">
      <c r="A4" s="294" t="s">
        <v>27</v>
      </c>
      <c r="B4" s="294"/>
      <c r="C4" s="294"/>
      <c r="D4" s="62">
        <f>H43/1000</f>
        <v>2811.48</v>
      </c>
      <c r="E4" s="9" t="s">
        <v>30</v>
      </c>
      <c r="F4" s="10"/>
      <c r="G4" s="10"/>
      <c r="H4" s="10"/>
    </row>
    <row r="5" spans="1:8" ht="12.6" customHeight="1" x14ac:dyDescent="0.2">
      <c r="A5" s="295"/>
      <c r="B5" s="296"/>
      <c r="C5" s="296"/>
      <c r="D5" s="296"/>
      <c r="E5" s="297"/>
      <c r="F5" s="297"/>
      <c r="G5" s="297"/>
      <c r="H5" s="297"/>
    </row>
    <row r="6" spans="1:8" ht="21" customHeight="1" x14ac:dyDescent="0.2">
      <c r="A6" s="298" t="s">
        <v>28</v>
      </c>
      <c r="B6" s="298"/>
      <c r="C6" s="298"/>
      <c r="D6" s="298"/>
      <c r="E6" s="299"/>
      <c r="F6" s="299"/>
      <c r="G6" s="299"/>
      <c r="H6" s="299"/>
    </row>
    <row r="7" spans="1:8" ht="15" x14ac:dyDescent="0.2">
      <c r="A7" s="12" t="s">
        <v>37</v>
      </c>
      <c r="B7" s="13"/>
      <c r="C7" s="14"/>
      <c r="D7" s="13"/>
      <c r="E7" s="56"/>
      <c r="F7" s="56"/>
      <c r="G7" s="56"/>
      <c r="H7" s="56"/>
    </row>
    <row r="8" spans="1:8" ht="27" customHeight="1" x14ac:dyDescent="0.2">
      <c r="A8" s="300" t="s">
        <v>47</v>
      </c>
      <c r="B8" s="300"/>
      <c r="C8" s="300"/>
      <c r="D8" s="300"/>
      <c r="E8" s="300"/>
      <c r="F8" s="300"/>
      <c r="G8" s="300"/>
      <c r="H8" s="300"/>
    </row>
    <row r="9" spans="1:8" s="4" customFormat="1" ht="32.450000000000003" customHeight="1" x14ac:dyDescent="0.2">
      <c r="A9" s="301" t="s">
        <v>64</v>
      </c>
      <c r="B9" s="301"/>
      <c r="C9" s="301"/>
      <c r="D9" s="301"/>
      <c r="E9" s="301"/>
      <c r="F9" s="301"/>
      <c r="G9" s="301"/>
      <c r="H9" s="301"/>
    </row>
    <row r="10" spans="1:8" ht="17.45" customHeight="1" x14ac:dyDescent="0.2">
      <c r="A10" s="15"/>
      <c r="B10" s="16"/>
      <c r="C10" s="302" t="s">
        <v>0</v>
      </c>
      <c r="D10" s="302"/>
      <c r="E10" s="302"/>
      <c r="F10" s="17"/>
      <c r="G10" s="17"/>
      <c r="H10" s="17"/>
    </row>
    <row r="11" spans="1:8" s="4" customFormat="1" ht="21" customHeight="1" x14ac:dyDescent="0.2">
      <c r="A11" s="290" t="s">
        <v>50</v>
      </c>
      <c r="B11" s="290"/>
      <c r="C11" s="290"/>
      <c r="D11" s="290"/>
      <c r="E11" s="290"/>
      <c r="F11" s="290"/>
      <c r="G11" s="290"/>
      <c r="H11" s="290"/>
    </row>
    <row r="12" spans="1:8" x14ac:dyDescent="0.2">
      <c r="A12" s="15"/>
      <c r="B12" s="16" t="s">
        <v>474</v>
      </c>
      <c r="C12" s="16"/>
      <c r="D12" s="18"/>
      <c r="E12" s="17"/>
      <c r="F12" s="17"/>
      <c r="G12" s="18" t="s">
        <v>432</v>
      </c>
      <c r="H12" s="215">
        <f>1.0589170681014*(1.05302274800211+1)/2</f>
        <v>1.0869904145299401</v>
      </c>
    </row>
    <row r="13" spans="1:8" ht="14.25" customHeight="1" x14ac:dyDescent="0.2">
      <c r="A13" s="305" t="s">
        <v>1</v>
      </c>
      <c r="B13" s="306" t="s">
        <v>5</v>
      </c>
      <c r="C13" s="306" t="s">
        <v>6</v>
      </c>
      <c r="D13" s="307" t="s">
        <v>52</v>
      </c>
      <c r="E13" s="307"/>
      <c r="F13" s="307"/>
      <c r="G13" s="307"/>
      <c r="H13" s="305" t="s">
        <v>53</v>
      </c>
    </row>
    <row r="14" spans="1:8" x14ac:dyDescent="0.2">
      <c r="A14" s="305"/>
      <c r="B14" s="306"/>
      <c r="C14" s="306"/>
      <c r="D14" s="305" t="s">
        <v>7</v>
      </c>
      <c r="E14" s="305" t="s">
        <v>2</v>
      </c>
      <c r="F14" s="305" t="s">
        <v>3</v>
      </c>
      <c r="G14" s="305" t="s">
        <v>4</v>
      </c>
      <c r="H14" s="305"/>
    </row>
    <row r="15" spans="1:8" x14ac:dyDescent="0.2">
      <c r="A15" s="305"/>
      <c r="B15" s="306"/>
      <c r="C15" s="306"/>
      <c r="D15" s="305"/>
      <c r="E15" s="305"/>
      <c r="F15" s="305"/>
      <c r="G15" s="305"/>
      <c r="H15" s="305"/>
    </row>
    <row r="16" spans="1:8" x14ac:dyDescent="0.2">
      <c r="A16" s="305"/>
      <c r="B16" s="306"/>
      <c r="C16" s="306"/>
      <c r="D16" s="305"/>
      <c r="E16" s="305"/>
      <c r="F16" s="305"/>
      <c r="G16" s="305"/>
      <c r="H16" s="305"/>
    </row>
    <row r="17" spans="1:8" x14ac:dyDescent="0.2">
      <c r="A17" s="19">
        <v>1</v>
      </c>
      <c r="B17" s="20">
        <v>2</v>
      </c>
      <c r="C17" s="20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</row>
    <row r="18" spans="1:8" ht="12.75" customHeight="1" x14ac:dyDescent="0.2">
      <c r="A18" s="308" t="s">
        <v>8</v>
      </c>
      <c r="B18" s="309"/>
      <c r="C18" s="309"/>
      <c r="D18" s="309"/>
      <c r="E18" s="309"/>
      <c r="F18" s="309"/>
      <c r="G18" s="309"/>
      <c r="H18" s="309"/>
    </row>
    <row r="19" spans="1:8" x14ac:dyDescent="0.2">
      <c r="A19" s="1">
        <v>1</v>
      </c>
      <c r="B19" s="41" t="s">
        <v>428</v>
      </c>
      <c r="C19" s="41" t="s">
        <v>412</v>
      </c>
      <c r="D19" s="50"/>
      <c r="E19" s="47">
        <f>'ОСР 02-01 (2024)'!E17*H12</f>
        <v>436735.73</v>
      </c>
      <c r="F19" s="47">
        <f>'ОСР 02-01 (2024)'!F17*H12</f>
        <v>727548.78</v>
      </c>
      <c r="G19" s="50"/>
      <c r="H19" s="47">
        <f>SUM(D19:G19)</f>
        <v>1164284.51</v>
      </c>
    </row>
    <row r="20" spans="1:8" ht="18" customHeight="1" x14ac:dyDescent="0.2">
      <c r="A20" s="21"/>
      <c r="B20" s="303" t="s">
        <v>9</v>
      </c>
      <c r="C20" s="304"/>
      <c r="D20" s="49">
        <f>SUM(D19:D19)</f>
        <v>0</v>
      </c>
      <c r="E20" s="49">
        <f>SUM(E19:E19)</f>
        <v>436735.73</v>
      </c>
      <c r="F20" s="49">
        <f>SUM(F19:F19)</f>
        <v>727548.78</v>
      </c>
      <c r="G20" s="49">
        <f>SUM(G19:G19)</f>
        <v>0</v>
      </c>
      <c r="H20" s="49">
        <f>SUM(H19:H19)</f>
        <v>1164284.51</v>
      </c>
    </row>
    <row r="21" spans="1:8" ht="12.75" customHeight="1" x14ac:dyDescent="0.2">
      <c r="A21" s="308" t="s">
        <v>10</v>
      </c>
      <c r="B21" s="309"/>
      <c r="C21" s="309"/>
      <c r="D21" s="309"/>
      <c r="E21" s="309"/>
      <c r="F21" s="309"/>
      <c r="G21" s="309"/>
      <c r="H21" s="309"/>
    </row>
    <row r="22" spans="1:8" x14ac:dyDescent="0.2">
      <c r="A22" s="21"/>
      <c r="B22" s="303" t="s">
        <v>11</v>
      </c>
      <c r="C22" s="304"/>
      <c r="D22" s="49">
        <f>D20</f>
        <v>0</v>
      </c>
      <c r="E22" s="49">
        <f>E20</f>
        <v>436735.73</v>
      </c>
      <c r="F22" s="49">
        <f t="shared" ref="F22:H22" si="0">F20</f>
        <v>727548.78</v>
      </c>
      <c r="G22" s="49"/>
      <c r="H22" s="49">
        <f t="shared" si="0"/>
        <v>1164284.51</v>
      </c>
    </row>
    <row r="23" spans="1:8" ht="12.75" customHeight="1" x14ac:dyDescent="0.2">
      <c r="A23" s="308" t="s">
        <v>12</v>
      </c>
      <c r="B23" s="309"/>
      <c r="C23" s="309"/>
      <c r="D23" s="309"/>
      <c r="E23" s="309"/>
      <c r="F23" s="309"/>
      <c r="G23" s="309"/>
      <c r="H23" s="309"/>
    </row>
    <row r="24" spans="1:8" ht="19.5" hidden="1" customHeight="1" x14ac:dyDescent="0.2">
      <c r="A24" s="22">
        <v>19</v>
      </c>
      <c r="B24" s="23" t="s">
        <v>13</v>
      </c>
      <c r="C24" s="23" t="s">
        <v>14</v>
      </c>
      <c r="D24" s="24"/>
      <c r="E24" s="25"/>
      <c r="F24" s="26"/>
      <c r="G24" s="26"/>
      <c r="H24" s="27">
        <f t="shared" ref="H24" si="1">SUM(E24:G24)</f>
        <v>0</v>
      </c>
    </row>
    <row r="25" spans="1:8" ht="12.75" customHeight="1" x14ac:dyDescent="0.2">
      <c r="A25" s="21"/>
      <c r="B25" s="303" t="s">
        <v>15</v>
      </c>
      <c r="C25" s="304"/>
      <c r="D25" s="26"/>
      <c r="E25" s="28"/>
      <c r="F25" s="29"/>
      <c r="G25" s="29"/>
      <c r="H25" s="28"/>
    </row>
    <row r="26" spans="1:8" x14ac:dyDescent="0.2">
      <c r="A26" s="21"/>
      <c r="B26" s="303" t="s">
        <v>16</v>
      </c>
      <c r="C26" s="304"/>
      <c r="D26" s="49">
        <f>D22</f>
        <v>0</v>
      </c>
      <c r="E26" s="49">
        <f t="shared" ref="E26:H26" si="2">E22+E25</f>
        <v>436735.73</v>
      </c>
      <c r="F26" s="49">
        <f t="shared" si="2"/>
        <v>727548.78</v>
      </c>
      <c r="G26" s="49"/>
      <c r="H26" s="49">
        <f t="shared" si="2"/>
        <v>1164284.51</v>
      </c>
    </row>
    <row r="27" spans="1:8" ht="15" customHeight="1" x14ac:dyDescent="0.2">
      <c r="A27" s="308" t="s">
        <v>17</v>
      </c>
      <c r="B27" s="309"/>
      <c r="C27" s="309"/>
      <c r="D27" s="309"/>
      <c r="E27" s="309"/>
      <c r="F27" s="309"/>
      <c r="G27" s="309"/>
      <c r="H27" s="309"/>
    </row>
    <row r="28" spans="1:8" x14ac:dyDescent="0.2">
      <c r="A28" s="1">
        <v>2</v>
      </c>
      <c r="B28" s="41" t="s">
        <v>429</v>
      </c>
      <c r="C28" s="41" t="s">
        <v>427</v>
      </c>
      <c r="D28" s="50"/>
      <c r="E28" s="50"/>
      <c r="F28" s="50"/>
      <c r="G28" s="47">
        <f>'ОСР 09-01 (2024)'!G18*H12</f>
        <v>784610.03</v>
      </c>
      <c r="H28" s="47">
        <f t="shared" ref="H28" si="3">SUM(D28:G28)</f>
        <v>784610.03</v>
      </c>
    </row>
    <row r="29" spans="1:8" ht="12.75" customHeight="1" x14ac:dyDescent="0.2">
      <c r="A29" s="21"/>
      <c r="B29" s="303" t="s">
        <v>18</v>
      </c>
      <c r="C29" s="303"/>
      <c r="D29" s="49"/>
      <c r="E29" s="49"/>
      <c r="F29" s="49"/>
      <c r="G29" s="49">
        <f>SUM(G28:G28)</f>
        <v>784610.03</v>
      </c>
      <c r="H29" s="49">
        <f>SUM(H28:H28)</f>
        <v>784610.03</v>
      </c>
    </row>
    <row r="30" spans="1:8" x14ac:dyDescent="0.2">
      <c r="A30" s="21"/>
      <c r="B30" s="303" t="s">
        <v>19</v>
      </c>
      <c r="C30" s="303"/>
      <c r="D30" s="49">
        <f>D29+D26</f>
        <v>0</v>
      </c>
      <c r="E30" s="49">
        <f>E29+E26</f>
        <v>436735.73</v>
      </c>
      <c r="F30" s="49">
        <f>F29+F26</f>
        <v>727548.78</v>
      </c>
      <c r="G30" s="49">
        <f>G29+G26</f>
        <v>784610.03</v>
      </c>
      <c r="H30" s="49">
        <f>H29+H26</f>
        <v>1948894.54</v>
      </c>
    </row>
    <row r="31" spans="1:8" ht="12.75" customHeight="1" x14ac:dyDescent="0.2">
      <c r="A31" s="312" t="s">
        <v>20</v>
      </c>
      <c r="B31" s="313"/>
      <c r="C31" s="313"/>
      <c r="D31" s="313"/>
      <c r="E31" s="313"/>
      <c r="F31" s="313"/>
      <c r="G31" s="313"/>
      <c r="H31" s="314"/>
    </row>
    <row r="32" spans="1:8" ht="54.75" customHeight="1" x14ac:dyDescent="0.2">
      <c r="A32" s="22">
        <v>3</v>
      </c>
      <c r="B32" s="23" t="s">
        <v>77</v>
      </c>
      <c r="C32" s="23" t="s">
        <v>78</v>
      </c>
      <c r="D32" s="26"/>
      <c r="E32" s="26"/>
      <c r="F32" s="26"/>
      <c r="G32" s="51">
        <f>(H30+H36)*11.24%</f>
        <v>234389.65</v>
      </c>
      <c r="H32" s="51">
        <f t="shared" ref="H32" si="4">SUM(D32:G32)</f>
        <v>234389.65</v>
      </c>
    </row>
    <row r="33" spans="1:11" ht="25.5" customHeight="1" x14ac:dyDescent="0.2">
      <c r="A33" s="21"/>
      <c r="B33" s="315" t="s">
        <v>21</v>
      </c>
      <c r="C33" s="316"/>
      <c r="D33" s="30"/>
      <c r="E33" s="31"/>
      <c r="F33" s="31"/>
      <c r="G33" s="49">
        <f>SUM(G32:G32)</f>
        <v>234389.65</v>
      </c>
      <c r="H33" s="49">
        <f>SUM(H32:H32)</f>
        <v>234389.65</v>
      </c>
    </row>
    <row r="34" spans="1:11" ht="56.45" customHeight="1" x14ac:dyDescent="0.2">
      <c r="A34" s="312" t="s">
        <v>38</v>
      </c>
      <c r="B34" s="313"/>
      <c r="C34" s="313"/>
      <c r="D34" s="313"/>
      <c r="E34" s="313"/>
      <c r="F34" s="313"/>
      <c r="G34" s="313"/>
      <c r="H34" s="314"/>
    </row>
    <row r="35" spans="1:11" s="59" customFormat="1" ht="18.600000000000001" customHeight="1" x14ac:dyDescent="0.2">
      <c r="A35" s="22">
        <v>4</v>
      </c>
      <c r="B35" s="23" t="s">
        <v>33</v>
      </c>
      <c r="C35" s="23" t="s">
        <v>32</v>
      </c>
      <c r="D35" s="58"/>
      <c r="E35" s="58"/>
      <c r="F35" s="58"/>
      <c r="G35" s="51">
        <f>H30*7%</f>
        <v>136422.62</v>
      </c>
      <c r="H35" s="51">
        <f t="shared" ref="H35" si="5">SUM(D35:G35)</f>
        <v>136422.62</v>
      </c>
    </row>
    <row r="36" spans="1:11" ht="117" customHeight="1" x14ac:dyDescent="0.2">
      <c r="A36" s="21"/>
      <c r="B36" s="315" t="s">
        <v>39</v>
      </c>
      <c r="C36" s="316"/>
      <c r="D36" s="49"/>
      <c r="E36" s="49"/>
      <c r="F36" s="49"/>
      <c r="G36" s="49">
        <f>G35</f>
        <v>136422.62</v>
      </c>
      <c r="H36" s="49">
        <f>H35</f>
        <v>136422.62</v>
      </c>
    </row>
    <row r="37" spans="1:11" x14ac:dyDescent="0.2">
      <c r="A37" s="21"/>
      <c r="B37" s="315" t="s">
        <v>22</v>
      </c>
      <c r="C37" s="316"/>
      <c r="D37" s="49">
        <f>D36+D33+D30</f>
        <v>0</v>
      </c>
      <c r="E37" s="49">
        <f t="shared" ref="E37:H37" si="6">E36+E33+E30</f>
        <v>436735.73</v>
      </c>
      <c r="F37" s="49">
        <f t="shared" si="6"/>
        <v>727548.78</v>
      </c>
      <c r="G37" s="49">
        <f t="shared" si="6"/>
        <v>1155422.3</v>
      </c>
      <c r="H37" s="49">
        <f t="shared" si="6"/>
        <v>2319706.81</v>
      </c>
      <c r="J37" s="45"/>
    </row>
    <row r="38" spans="1:11" ht="12.75" hidden="1" customHeight="1" x14ac:dyDescent="0.2">
      <c r="A38" s="317" t="s">
        <v>69</v>
      </c>
      <c r="B38" s="318"/>
      <c r="C38" s="319"/>
      <c r="D38" s="63">
        <v>1</v>
      </c>
      <c r="E38" s="63">
        <f>D38</f>
        <v>1</v>
      </c>
      <c r="F38" s="63">
        <f>D38</f>
        <v>1</v>
      </c>
      <c r="G38" s="63">
        <f>D38</f>
        <v>1</v>
      </c>
      <c r="H38" s="63">
        <f>D38</f>
        <v>1</v>
      </c>
      <c r="J38" s="45"/>
    </row>
    <row r="39" spans="1:11" ht="12.75" customHeight="1" x14ac:dyDescent="0.2">
      <c r="A39" s="317" t="s">
        <v>70</v>
      </c>
      <c r="B39" s="320"/>
      <c r="C39" s="321"/>
      <c r="D39" s="44">
        <f>D37*D38</f>
        <v>0</v>
      </c>
      <c r="E39" s="44">
        <f t="shared" ref="E39:H39" si="7">E37*E38</f>
        <v>436735.73</v>
      </c>
      <c r="F39" s="44">
        <f t="shared" si="7"/>
        <v>727548.78</v>
      </c>
      <c r="G39" s="44">
        <f t="shared" si="7"/>
        <v>1155422.3</v>
      </c>
      <c r="H39" s="44">
        <f t="shared" si="7"/>
        <v>2319706.81</v>
      </c>
      <c r="J39" s="45"/>
    </row>
    <row r="40" spans="1:11" x14ac:dyDescent="0.2">
      <c r="A40" s="1">
        <v>11</v>
      </c>
      <c r="B40" s="38"/>
      <c r="C40" s="41" t="s">
        <v>41</v>
      </c>
      <c r="D40" s="42">
        <f>D39*1%</f>
        <v>0</v>
      </c>
      <c r="E40" s="42">
        <f>E39*1%</f>
        <v>4367.3599999999997</v>
      </c>
      <c r="F40" s="42">
        <f t="shared" ref="F40" si="8">F39*1%</f>
        <v>7275.49</v>
      </c>
      <c r="G40" s="42">
        <f>G39*1%</f>
        <v>11554.22</v>
      </c>
      <c r="H40" s="42">
        <f>SUM(D40:G40)</f>
        <v>23197.07</v>
      </c>
      <c r="J40" s="45"/>
    </row>
    <row r="41" spans="1:11" s="4" customFormat="1" ht="16.5" customHeight="1" x14ac:dyDescent="0.2">
      <c r="A41" s="39"/>
      <c r="B41" s="310" t="s">
        <v>42</v>
      </c>
      <c r="C41" s="311"/>
      <c r="D41" s="48">
        <f>D39+D40</f>
        <v>0</v>
      </c>
      <c r="E41" s="48">
        <f>E39+E40</f>
        <v>441103.09</v>
      </c>
      <c r="F41" s="48">
        <f t="shared" ref="F41:H41" si="9">F39+F40</f>
        <v>734824.27</v>
      </c>
      <c r="G41" s="48">
        <f t="shared" si="9"/>
        <v>1166976.52</v>
      </c>
      <c r="H41" s="48">
        <f t="shared" si="9"/>
        <v>2342903.88</v>
      </c>
      <c r="I41" s="60"/>
      <c r="J41" s="45"/>
    </row>
    <row r="42" spans="1:11" ht="18" customHeight="1" x14ac:dyDescent="0.2">
      <c r="A42" s="22">
        <v>12</v>
      </c>
      <c r="B42" s="23"/>
      <c r="C42" s="23" t="s">
        <v>23</v>
      </c>
      <c r="D42" s="49">
        <f>D41*0.2</f>
        <v>0</v>
      </c>
      <c r="E42" s="49">
        <f>E41*0.2</f>
        <v>88220.62</v>
      </c>
      <c r="F42" s="49">
        <f>F41*0.2</f>
        <v>146964.85</v>
      </c>
      <c r="G42" s="49">
        <f>G41*0.2</f>
        <v>233395.3</v>
      </c>
      <c r="H42" s="49">
        <f>H41*0.2</f>
        <v>468580.78</v>
      </c>
      <c r="J42" s="45"/>
      <c r="K42" s="40"/>
    </row>
    <row r="43" spans="1:11" s="32" customFormat="1" ht="18" customHeight="1" x14ac:dyDescent="0.2">
      <c r="A43" s="210"/>
      <c r="B43" s="324" t="s">
        <v>29</v>
      </c>
      <c r="C43" s="325"/>
      <c r="D43" s="49">
        <f>D41+D42</f>
        <v>0</v>
      </c>
      <c r="E43" s="49">
        <f>E41+E42</f>
        <v>529323.71</v>
      </c>
      <c r="F43" s="49">
        <f>F41+F42</f>
        <v>881789.12</v>
      </c>
      <c r="G43" s="49">
        <f>G41+G42</f>
        <v>1400371.82</v>
      </c>
      <c r="H43" s="49">
        <f>H41+H42</f>
        <v>2811484.66</v>
      </c>
      <c r="I43" s="61"/>
      <c r="J43" s="45"/>
    </row>
    <row r="44" spans="1:11" x14ac:dyDescent="0.2">
      <c r="A44" s="15"/>
      <c r="B44" s="16"/>
      <c r="C44" s="16"/>
      <c r="D44" s="33"/>
      <c r="E44" s="33"/>
      <c r="F44" s="33"/>
      <c r="G44" s="33"/>
      <c r="H44" s="33"/>
    </row>
    <row r="45" spans="1:11" s="35" customFormat="1" ht="21" customHeight="1" x14ac:dyDescent="0.2">
      <c r="A45" s="326" t="s">
        <v>35</v>
      </c>
      <c r="B45" s="326"/>
      <c r="C45" s="326"/>
      <c r="D45" s="34"/>
      <c r="E45" s="34"/>
      <c r="F45" s="34"/>
      <c r="G45" s="34"/>
      <c r="H45" s="34"/>
    </row>
    <row r="46" spans="1:11" s="35" customFormat="1" ht="14.25" customHeight="1" x14ac:dyDescent="0.2">
      <c r="A46" s="327" t="s">
        <v>40</v>
      </c>
      <c r="B46" s="327"/>
      <c r="C46" s="327"/>
      <c r="D46" s="34"/>
      <c r="E46" s="34"/>
      <c r="F46" s="34"/>
      <c r="G46" s="322" t="s">
        <v>34</v>
      </c>
      <c r="H46" s="322"/>
    </row>
    <row r="47" spans="1:11" s="36" customFormat="1" ht="12.75" customHeight="1" x14ac:dyDescent="0.2">
      <c r="A47" s="323" t="s">
        <v>24</v>
      </c>
      <c r="B47" s="323"/>
      <c r="C47" s="323"/>
      <c r="D47" s="323"/>
      <c r="E47" s="323"/>
      <c r="F47" s="323"/>
      <c r="G47" s="323"/>
      <c r="H47" s="323"/>
    </row>
    <row r="48" spans="1:11" s="35" customFormat="1" ht="21" customHeight="1" x14ac:dyDescent="0.2">
      <c r="A48" s="326" t="s">
        <v>36</v>
      </c>
      <c r="B48" s="326"/>
      <c r="C48" s="326"/>
      <c r="D48" s="34"/>
      <c r="E48" s="34"/>
      <c r="F48" s="34"/>
      <c r="G48" s="34"/>
      <c r="H48" s="34"/>
    </row>
    <row r="49" spans="1:8" s="35" customFormat="1" ht="37.5" customHeight="1" x14ac:dyDescent="0.2">
      <c r="A49" s="322" t="s">
        <v>48</v>
      </c>
      <c r="B49" s="322"/>
      <c r="C49" s="322"/>
      <c r="D49" s="34"/>
      <c r="E49" s="34"/>
      <c r="F49" s="34"/>
      <c r="G49" s="322" t="s">
        <v>54</v>
      </c>
      <c r="H49" s="322"/>
    </row>
    <row r="50" spans="1:8" s="36" customFormat="1" ht="15.6" customHeight="1" x14ac:dyDescent="0.2">
      <c r="A50" s="323" t="s">
        <v>24</v>
      </c>
      <c r="B50" s="323"/>
      <c r="C50" s="323"/>
      <c r="D50" s="323"/>
      <c r="E50" s="323"/>
      <c r="F50" s="323"/>
      <c r="G50" s="323"/>
      <c r="H50" s="323"/>
    </row>
    <row r="51" spans="1:8" x14ac:dyDescent="0.2">
      <c r="C51" s="5"/>
    </row>
    <row r="56" spans="1:8" x14ac:dyDescent="0.2">
      <c r="H56" s="46"/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B25:C25"/>
    <mergeCell ref="A13:A16"/>
    <mergeCell ref="B13:B16"/>
    <mergeCell ref="C13:C16"/>
    <mergeCell ref="D13:G13"/>
    <mergeCell ref="A18:H18"/>
    <mergeCell ref="B20:C20"/>
    <mergeCell ref="A21:H21"/>
    <mergeCell ref="B22:C22"/>
    <mergeCell ref="A23:H23"/>
    <mergeCell ref="H13:H16"/>
    <mergeCell ref="D14:D16"/>
    <mergeCell ref="E14:E16"/>
    <mergeCell ref="F14:F16"/>
    <mergeCell ref="G14:G16"/>
    <mergeCell ref="B41:C41"/>
    <mergeCell ref="B26:C26"/>
    <mergeCell ref="A27:H27"/>
    <mergeCell ref="B29:C29"/>
    <mergeCell ref="B30:C30"/>
    <mergeCell ref="A31:H31"/>
    <mergeCell ref="B33:C33"/>
    <mergeCell ref="A34:H34"/>
    <mergeCell ref="B36:C36"/>
    <mergeCell ref="B37:C37"/>
    <mergeCell ref="A38:C38"/>
    <mergeCell ref="A39:C39"/>
    <mergeCell ref="A49:C49"/>
    <mergeCell ref="G49:H49"/>
    <mergeCell ref="A50:H50"/>
    <mergeCell ref="B43:C43"/>
    <mergeCell ref="A45:C45"/>
    <mergeCell ref="A46:C46"/>
    <mergeCell ref="G46:H46"/>
    <mergeCell ref="A47:H47"/>
    <mergeCell ref="A48:C48"/>
  </mergeCells>
  <pageMargins left="0.43307086614173229" right="0.23622047244094491" top="0.51181102362204722" bottom="0.43307086614173229" header="0.31496062992125984" footer="0.31496062992125984"/>
  <pageSetup paperSize="9" scale="91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6FCA4-B72E-49AA-A695-F78F8CE635F9}">
  <sheetPr>
    <pageSetUpPr fitToPage="1"/>
  </sheetPr>
  <dimension ref="A1:R30"/>
  <sheetViews>
    <sheetView showOutlineSymbols="0" showWhiteSpace="0" topLeftCell="D1" zoomScale="70" zoomScaleNormal="70" zoomScaleSheetLayoutView="85" workbookViewId="0">
      <selection activeCell="J24" sqref="J24:J27"/>
    </sheetView>
  </sheetViews>
  <sheetFormatPr defaultRowHeight="15.75" x14ac:dyDescent="0.25"/>
  <cols>
    <col min="1" max="1" width="18.42578125" style="185" customWidth="1"/>
    <col min="2" max="2" width="28.5703125" style="185" bestFit="1" customWidth="1"/>
    <col min="3" max="3" width="68.5703125" style="185" bestFit="1" customWidth="1"/>
    <col min="4" max="4" width="19" style="185" customWidth="1"/>
    <col min="5" max="6" width="17.140625" style="185" bestFit="1" customWidth="1"/>
    <col min="7" max="7" width="19.85546875" style="185" customWidth="1"/>
    <col min="8" max="8" width="19" style="185" customWidth="1"/>
    <col min="9" max="9" width="9.140625" style="207"/>
    <col min="10" max="10" width="13" style="185" customWidth="1"/>
    <col min="11" max="11" width="9.140625" style="185" customWidth="1"/>
    <col min="12" max="14" width="11.140625" style="185" customWidth="1"/>
    <col min="15" max="15" width="15.85546875" style="185" customWidth="1"/>
    <col min="16" max="16" width="9.140625" style="185" customWidth="1"/>
    <col min="17" max="17" width="16" style="185" customWidth="1"/>
    <col min="18" max="16384" width="9.140625" style="185"/>
  </cols>
  <sheetData>
    <row r="1" spans="1:18" x14ac:dyDescent="0.25">
      <c r="A1" s="183"/>
      <c r="B1" s="184"/>
      <c r="C1" s="183"/>
      <c r="D1" s="183"/>
      <c r="E1" s="183"/>
      <c r="F1" s="183"/>
      <c r="G1" s="183"/>
      <c r="H1" s="183"/>
    </row>
    <row r="2" spans="1:18" x14ac:dyDescent="0.25">
      <c r="A2" s="184" t="s">
        <v>106</v>
      </c>
      <c r="B2" s="186"/>
    </row>
    <row r="3" spans="1:18" ht="33.75" customHeight="1" x14ac:dyDescent="0.25">
      <c r="A3" s="187"/>
      <c r="B3" s="188" t="s">
        <v>409</v>
      </c>
      <c r="C3" s="328" t="s">
        <v>425</v>
      </c>
      <c r="D3" s="329"/>
      <c r="E3" s="329"/>
      <c r="F3" s="329"/>
      <c r="G3" s="329"/>
      <c r="H3" s="329"/>
    </row>
    <row r="4" spans="1:18" x14ac:dyDescent="0.25">
      <c r="A4" s="184" t="s">
        <v>106</v>
      </c>
      <c r="B4" s="186"/>
    </row>
    <row r="5" spans="1:18" x14ac:dyDescent="0.25">
      <c r="A5" s="184" t="s">
        <v>106</v>
      </c>
      <c r="B5" s="186"/>
    </row>
    <row r="6" spans="1:18" x14ac:dyDescent="0.25">
      <c r="A6" s="183"/>
      <c r="B6" s="184"/>
      <c r="C6" s="183" t="s">
        <v>410</v>
      </c>
      <c r="D6" s="183"/>
      <c r="E6" s="183"/>
      <c r="F6" s="183"/>
      <c r="G6" s="183"/>
      <c r="H6" s="183"/>
    </row>
    <row r="7" spans="1:18" x14ac:dyDescent="0.25">
      <c r="A7" s="184" t="s">
        <v>106</v>
      </c>
      <c r="B7" s="186"/>
    </row>
    <row r="8" spans="1:18" x14ac:dyDescent="0.25">
      <c r="A8" s="187"/>
      <c r="B8" s="188" t="s">
        <v>411</v>
      </c>
      <c r="C8" s="187" t="s">
        <v>412</v>
      </c>
      <c r="D8" s="187"/>
      <c r="E8" s="187"/>
      <c r="F8" s="187"/>
      <c r="G8" s="187"/>
      <c r="H8" s="187"/>
    </row>
    <row r="9" spans="1:18" x14ac:dyDescent="0.25">
      <c r="A9" s="184" t="s">
        <v>106</v>
      </c>
      <c r="B9" s="186"/>
    </row>
    <row r="10" spans="1:18" x14ac:dyDescent="0.25">
      <c r="A10" s="184" t="s">
        <v>106</v>
      </c>
    </row>
    <row r="11" spans="1:18" x14ac:dyDescent="0.25">
      <c r="A11" s="188" t="s">
        <v>413</v>
      </c>
      <c r="B11" s="188"/>
      <c r="C11" s="188"/>
      <c r="D11" s="188"/>
      <c r="E11" s="188"/>
      <c r="F11" s="188"/>
      <c r="G11" s="188"/>
      <c r="H11" s="188"/>
    </row>
    <row r="12" spans="1:18" x14ac:dyDescent="0.25">
      <c r="A12" s="330" t="s">
        <v>84</v>
      </c>
      <c r="B12" s="330" t="s">
        <v>127</v>
      </c>
      <c r="C12" s="330" t="s">
        <v>414</v>
      </c>
      <c r="D12" s="330" t="s">
        <v>415</v>
      </c>
      <c r="E12" s="330" t="s">
        <v>106</v>
      </c>
      <c r="F12" s="330" t="s">
        <v>106</v>
      </c>
      <c r="G12" s="330" t="s">
        <v>106</v>
      </c>
      <c r="H12" s="330" t="s">
        <v>106</v>
      </c>
    </row>
    <row r="13" spans="1:18" ht="31.5" x14ac:dyDescent="0.25">
      <c r="A13" s="330" t="s">
        <v>106</v>
      </c>
      <c r="B13" s="330" t="s">
        <v>106</v>
      </c>
      <c r="C13" s="330" t="s">
        <v>106</v>
      </c>
      <c r="D13" s="189" t="s">
        <v>416</v>
      </c>
      <c r="E13" s="189" t="s">
        <v>2</v>
      </c>
      <c r="F13" s="189" t="s">
        <v>124</v>
      </c>
      <c r="G13" s="189" t="s">
        <v>126</v>
      </c>
      <c r="H13" s="189" t="s">
        <v>136</v>
      </c>
    </row>
    <row r="14" spans="1:18" x14ac:dyDescent="0.25">
      <c r="A14" s="189">
        <v>1</v>
      </c>
      <c r="B14" s="189">
        <v>2</v>
      </c>
      <c r="C14" s="189">
        <v>3</v>
      </c>
      <c r="D14" s="189">
        <v>4</v>
      </c>
      <c r="E14" s="189">
        <v>5</v>
      </c>
      <c r="F14" s="189">
        <v>6</v>
      </c>
      <c r="G14" s="189">
        <v>7</v>
      </c>
      <c r="H14" s="189">
        <v>8</v>
      </c>
      <c r="J14" s="190" t="s">
        <v>142</v>
      </c>
      <c r="K14" s="190" t="s">
        <v>143</v>
      </c>
      <c r="L14" s="190" t="s">
        <v>417</v>
      </c>
      <c r="M14" s="190" t="s">
        <v>418</v>
      </c>
      <c r="N14" s="190" t="s">
        <v>419</v>
      </c>
      <c r="O14" s="190" t="s">
        <v>44</v>
      </c>
      <c r="P14" s="190"/>
      <c r="Q14" s="190"/>
    </row>
    <row r="15" spans="1:18" ht="25.5" x14ac:dyDescent="0.25">
      <c r="A15" s="211">
        <v>1</v>
      </c>
      <c r="B15" s="41" t="s">
        <v>56</v>
      </c>
      <c r="C15" s="41" t="s">
        <v>57</v>
      </c>
      <c r="D15" s="211"/>
      <c r="E15" s="204">
        <f>'02-01-01'!N209*I15</f>
        <v>301718.90000000002</v>
      </c>
      <c r="F15" s="211">
        <f>'02-01-01'!N217*I15</f>
        <v>466882.57</v>
      </c>
      <c r="G15" s="211"/>
      <c r="H15" s="191">
        <f t="shared" ref="H15:H16" si="0">SUM(D15:G15)</f>
        <v>768601.47</v>
      </c>
      <c r="I15" s="59">
        <v>7</v>
      </c>
      <c r="J15" s="205">
        <f>'02-01-01'!N218</f>
        <v>11518.96</v>
      </c>
      <c r="K15" s="206">
        <f>'02-01-01'!N212-'02-01-01'!N213</f>
        <v>724.66</v>
      </c>
      <c r="L15" s="205">
        <f>'02-01-01'!N214</f>
        <v>14271.83</v>
      </c>
      <c r="M15" s="205">
        <f>'02-01-01'!N219</f>
        <v>10868.76</v>
      </c>
      <c r="N15" s="205">
        <f>'02-01-01'!N220</f>
        <v>5718.49</v>
      </c>
      <c r="O15" s="205">
        <f>'02-01-01'!N217</f>
        <v>66697.509999999995</v>
      </c>
      <c r="P15" s="190"/>
      <c r="Q15" s="192">
        <f t="shared" ref="Q15:Q16" si="1">SUM(J15:O15)</f>
        <v>109800.21</v>
      </c>
      <c r="R15" s="272">
        <v>7</v>
      </c>
    </row>
    <row r="16" spans="1:18" ht="25.5" x14ac:dyDescent="0.25">
      <c r="A16" s="211">
        <v>2</v>
      </c>
      <c r="B16" s="41" t="s">
        <v>58</v>
      </c>
      <c r="C16" s="41" t="s">
        <v>59</v>
      </c>
      <c r="D16" s="211"/>
      <c r="E16" s="204">
        <f>'02-01-02'!N257*I16</f>
        <v>100065.44</v>
      </c>
      <c r="F16" s="204">
        <f>'02-01-02'!N265*I16</f>
        <v>202441.44</v>
      </c>
      <c r="G16" s="211"/>
      <c r="H16" s="191">
        <f t="shared" si="0"/>
        <v>302506.88</v>
      </c>
      <c r="I16" s="59">
        <v>2</v>
      </c>
      <c r="J16" s="205">
        <f>'02-01-02'!N266</f>
        <v>13510.8</v>
      </c>
      <c r="K16" s="205">
        <f>'02-01-02'!N260-'02-01-02'!N261</f>
        <v>958.68</v>
      </c>
      <c r="L16" s="205">
        <f>'02-01-02'!N262</f>
        <v>16054.46</v>
      </c>
      <c r="M16" s="205">
        <f>'02-01-02'!N267</f>
        <v>12764.35</v>
      </c>
      <c r="N16" s="205">
        <f>'02-01-02'!N268</f>
        <v>6744.43</v>
      </c>
      <c r="O16" s="205">
        <f>'02-01-02'!N265</f>
        <v>101220.72</v>
      </c>
      <c r="P16" s="190"/>
      <c r="Q16" s="192">
        <f t="shared" si="1"/>
        <v>151253.44</v>
      </c>
      <c r="R16" s="272">
        <v>2</v>
      </c>
    </row>
    <row r="17" spans="1:10" s="197" customFormat="1" x14ac:dyDescent="0.25">
      <c r="A17" s="193"/>
      <c r="B17" s="194"/>
      <c r="C17" s="194" t="s">
        <v>420</v>
      </c>
      <c r="D17" s="195">
        <f>SUM(D15:D16)</f>
        <v>0</v>
      </c>
      <c r="E17" s="195">
        <f>SUM(E15:E16)</f>
        <v>401784.34</v>
      </c>
      <c r="F17" s="195">
        <f>SUM(F15:F16)</f>
        <v>669324.01</v>
      </c>
      <c r="G17" s="195">
        <f>SUM(G15:G16)</f>
        <v>0</v>
      </c>
      <c r="H17" s="196">
        <f t="shared" ref="H17:H19" si="2">SUM(D17:G17)</f>
        <v>1071108.3500000001</v>
      </c>
      <c r="I17" s="208"/>
    </row>
    <row r="18" spans="1:10" x14ac:dyDescent="0.25">
      <c r="A18" s="189"/>
      <c r="B18" s="198"/>
      <c r="C18" s="198"/>
      <c r="D18" s="199"/>
      <c r="E18" s="199"/>
      <c r="F18" s="199"/>
      <c r="G18" s="199"/>
      <c r="H18" s="191">
        <f t="shared" si="2"/>
        <v>0</v>
      </c>
    </row>
    <row r="19" spans="1:10" s="197" customFormat="1" x14ac:dyDescent="0.25">
      <c r="A19" s="193"/>
      <c r="B19" s="194"/>
      <c r="C19" s="194" t="s">
        <v>421</v>
      </c>
      <c r="D19" s="195">
        <f>D17</f>
        <v>0</v>
      </c>
      <c r="E19" s="195">
        <f>E17</f>
        <v>401784.34</v>
      </c>
      <c r="F19" s="195">
        <f>F17</f>
        <v>669324.01</v>
      </c>
      <c r="G19" s="195">
        <f>G17</f>
        <v>0</v>
      </c>
      <c r="H19" s="196">
        <f t="shared" si="2"/>
        <v>1071108.3500000001</v>
      </c>
      <c r="I19" s="208"/>
    </row>
    <row r="20" spans="1:10" s="203" customFormat="1" x14ac:dyDescent="0.25">
      <c r="A20" s="200"/>
      <c r="B20" s="201"/>
      <c r="C20" s="201" t="s">
        <v>117</v>
      </c>
      <c r="D20" s="202"/>
      <c r="E20" s="202"/>
      <c r="F20" s="202"/>
      <c r="G20" s="202"/>
      <c r="H20" s="202"/>
      <c r="I20" s="209"/>
    </row>
    <row r="21" spans="1:10" x14ac:dyDescent="0.25">
      <c r="A21" s="189"/>
      <c r="B21" s="194"/>
      <c r="C21" s="198" t="s">
        <v>142</v>
      </c>
      <c r="D21" s="191"/>
      <c r="E21" s="191"/>
      <c r="F21" s="191"/>
      <c r="G21" s="191"/>
      <c r="H21" s="199">
        <f>J15*I15+J16*I16</f>
        <v>107654.32</v>
      </c>
    </row>
    <row r="22" spans="1:10" x14ac:dyDescent="0.25">
      <c r="A22" s="189"/>
      <c r="B22" s="194"/>
      <c r="C22" s="198" t="s">
        <v>143</v>
      </c>
      <c r="D22" s="191"/>
      <c r="E22" s="191"/>
      <c r="F22" s="191"/>
      <c r="G22" s="191"/>
      <c r="H22" s="199">
        <f>K15*I15+K16*I16</f>
        <v>6989.98</v>
      </c>
    </row>
    <row r="23" spans="1:10" x14ac:dyDescent="0.25">
      <c r="A23" s="189"/>
      <c r="B23" s="194"/>
      <c r="C23" s="198" t="s">
        <v>417</v>
      </c>
      <c r="D23" s="191"/>
      <c r="E23" s="191"/>
      <c r="F23" s="191"/>
      <c r="G23" s="191"/>
      <c r="H23" s="199">
        <f>L15*I15+L16*I16</f>
        <v>132011.73000000001</v>
      </c>
    </row>
    <row r="24" spans="1:10" x14ac:dyDescent="0.25">
      <c r="A24" s="189"/>
      <c r="B24" s="194"/>
      <c r="C24" s="198" t="s">
        <v>418</v>
      </c>
      <c r="D24" s="191"/>
      <c r="E24" s="191"/>
      <c r="F24" s="191"/>
      <c r="G24" s="191"/>
      <c r="H24" s="199">
        <f>M15*I15+M16*I16</f>
        <v>101610.02</v>
      </c>
      <c r="J24" s="271"/>
    </row>
    <row r="25" spans="1:10" x14ac:dyDescent="0.25">
      <c r="A25" s="189"/>
      <c r="B25" s="194"/>
      <c r="C25" s="198" t="s">
        <v>419</v>
      </c>
      <c r="D25" s="191"/>
      <c r="E25" s="191"/>
      <c r="F25" s="191"/>
      <c r="G25" s="191"/>
      <c r="H25" s="199">
        <f>N15*I15+N16*I16</f>
        <v>53518.29</v>
      </c>
      <c r="J25" s="271"/>
    </row>
    <row r="26" spans="1:10" x14ac:dyDescent="0.25">
      <c r="A26" s="189"/>
      <c r="B26" s="194"/>
      <c r="C26" s="198" t="s">
        <v>422</v>
      </c>
      <c r="D26" s="191"/>
      <c r="E26" s="191"/>
      <c r="F26" s="191"/>
      <c r="G26" s="191"/>
      <c r="H26" s="199">
        <f>O15*I15+O16*I16</f>
        <v>669324.01</v>
      </c>
      <c r="J26" s="271"/>
    </row>
    <row r="27" spans="1:10" x14ac:dyDescent="0.25">
      <c r="A27" s="189"/>
      <c r="B27" s="194"/>
      <c r="C27" s="198" t="s">
        <v>423</v>
      </c>
      <c r="D27" s="191"/>
      <c r="E27" s="191"/>
      <c r="F27" s="191"/>
      <c r="G27" s="191"/>
      <c r="H27" s="199">
        <f t="shared" ref="H27" si="3">SUM(D27:G27)</f>
        <v>0</v>
      </c>
    </row>
    <row r="29" spans="1:10" x14ac:dyDescent="0.25">
      <c r="B29" s="185" t="s">
        <v>98</v>
      </c>
    </row>
    <row r="30" spans="1:10" x14ac:dyDescent="0.25">
      <c r="B30" s="185" t="s">
        <v>424</v>
      </c>
    </row>
  </sheetData>
  <mergeCells count="5">
    <mergeCell ref="C3:H3"/>
    <mergeCell ref="A12:A13"/>
    <mergeCell ref="B12:B13"/>
    <mergeCell ref="C12:C13"/>
    <mergeCell ref="D12:H12"/>
  </mergeCells>
  <pageMargins left="0.75" right="0.75" top="1" bottom="1" header="0.5" footer="0.5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24F11-8F32-4D01-95DC-0A9E9EDCAEBE}">
  <sheetPr>
    <pageSetUpPr fitToPage="1"/>
  </sheetPr>
  <dimension ref="A1:I29"/>
  <sheetViews>
    <sheetView showOutlineSymbols="0" showWhiteSpace="0" zoomScale="70" zoomScaleNormal="70" zoomScaleSheetLayoutView="85" workbookViewId="0">
      <selection activeCell="Q28" sqref="Q28"/>
    </sheetView>
  </sheetViews>
  <sheetFormatPr defaultRowHeight="15.75" x14ac:dyDescent="0.25"/>
  <cols>
    <col min="1" max="1" width="18.42578125" style="185" customWidth="1"/>
    <col min="2" max="2" width="28.5703125" style="185" bestFit="1" customWidth="1"/>
    <col min="3" max="3" width="68.5703125" style="185" bestFit="1" customWidth="1"/>
    <col min="4" max="4" width="19" style="185" customWidth="1"/>
    <col min="5" max="6" width="17.140625" style="185" bestFit="1" customWidth="1"/>
    <col min="7" max="7" width="19.85546875" style="185" customWidth="1"/>
    <col min="8" max="8" width="19" style="185" customWidth="1"/>
    <col min="9" max="16384" width="9.140625" style="185"/>
  </cols>
  <sheetData>
    <row r="1" spans="1:9" x14ac:dyDescent="0.25">
      <c r="A1" s="183"/>
      <c r="B1" s="184"/>
      <c r="C1" s="183"/>
      <c r="D1" s="183"/>
      <c r="E1" s="183"/>
      <c r="F1" s="183"/>
      <c r="G1" s="183"/>
      <c r="H1" s="183"/>
    </row>
    <row r="2" spans="1:9" x14ac:dyDescent="0.25">
      <c r="A2" s="184" t="s">
        <v>106</v>
      </c>
      <c r="B2" s="186"/>
    </row>
    <row r="3" spans="1:9" ht="33.75" customHeight="1" x14ac:dyDescent="0.25">
      <c r="A3" s="187"/>
      <c r="B3" s="188" t="s">
        <v>409</v>
      </c>
      <c r="C3" s="328" t="s">
        <v>425</v>
      </c>
      <c r="D3" s="329"/>
      <c r="E3" s="329"/>
      <c r="F3" s="329"/>
      <c r="G3" s="329"/>
      <c r="H3" s="329"/>
    </row>
    <row r="4" spans="1:9" x14ac:dyDescent="0.25">
      <c r="A4" s="184" t="s">
        <v>106</v>
      </c>
      <c r="B4" s="186"/>
    </row>
    <row r="5" spans="1:9" x14ac:dyDescent="0.25">
      <c r="A5" s="184" t="s">
        <v>106</v>
      </c>
      <c r="B5" s="186"/>
    </row>
    <row r="6" spans="1:9" x14ac:dyDescent="0.25">
      <c r="A6" s="183"/>
      <c r="B6" s="184"/>
      <c r="C6" s="183" t="s">
        <v>426</v>
      </c>
      <c r="D6" s="183"/>
      <c r="E6" s="183"/>
      <c r="F6" s="183"/>
      <c r="G6" s="183"/>
      <c r="H6" s="183"/>
    </row>
    <row r="7" spans="1:9" x14ac:dyDescent="0.25">
      <c r="A7" s="184" t="s">
        <v>106</v>
      </c>
      <c r="B7" s="186"/>
    </row>
    <row r="8" spans="1:9" x14ac:dyDescent="0.25">
      <c r="A8" s="187"/>
      <c r="B8" s="188" t="s">
        <v>411</v>
      </c>
      <c r="C8" s="187" t="s">
        <v>427</v>
      </c>
      <c r="D8" s="187"/>
      <c r="E8" s="187"/>
      <c r="F8" s="187"/>
      <c r="G8" s="187"/>
      <c r="H8" s="187"/>
    </row>
    <row r="9" spans="1:9" x14ac:dyDescent="0.25">
      <c r="A9" s="184" t="s">
        <v>106</v>
      </c>
      <c r="B9" s="186"/>
    </row>
    <row r="10" spans="1:9" x14ac:dyDescent="0.25">
      <c r="A10" s="184" t="s">
        <v>106</v>
      </c>
    </row>
    <row r="11" spans="1:9" x14ac:dyDescent="0.25">
      <c r="A11" s="188" t="s">
        <v>413</v>
      </c>
      <c r="B11" s="188"/>
      <c r="C11" s="188"/>
      <c r="D11" s="188"/>
      <c r="E11" s="188"/>
      <c r="F11" s="188"/>
      <c r="G11" s="188"/>
      <c r="H11" s="188"/>
    </row>
    <row r="12" spans="1:9" x14ac:dyDescent="0.25">
      <c r="A12" s="330" t="s">
        <v>84</v>
      </c>
      <c r="B12" s="330" t="s">
        <v>127</v>
      </c>
      <c r="C12" s="330" t="s">
        <v>414</v>
      </c>
      <c r="D12" s="330" t="s">
        <v>415</v>
      </c>
      <c r="E12" s="330" t="s">
        <v>106</v>
      </c>
      <c r="F12" s="330" t="s">
        <v>106</v>
      </c>
      <c r="G12" s="330" t="s">
        <v>106</v>
      </c>
      <c r="H12" s="330" t="s">
        <v>106</v>
      </c>
    </row>
    <row r="13" spans="1:9" ht="31.5" x14ac:dyDescent="0.25">
      <c r="A13" s="330" t="s">
        <v>106</v>
      </c>
      <c r="B13" s="330" t="s">
        <v>106</v>
      </c>
      <c r="C13" s="330" t="s">
        <v>106</v>
      </c>
      <c r="D13" s="189" t="s">
        <v>416</v>
      </c>
      <c r="E13" s="189" t="s">
        <v>2</v>
      </c>
      <c r="F13" s="189" t="s">
        <v>124</v>
      </c>
      <c r="G13" s="189" t="s">
        <v>126</v>
      </c>
      <c r="H13" s="189" t="s">
        <v>136</v>
      </c>
    </row>
    <row r="14" spans="1:9" x14ac:dyDescent="0.25">
      <c r="A14" s="189">
        <v>1</v>
      </c>
      <c r="B14" s="189">
        <v>2</v>
      </c>
      <c r="C14" s="189">
        <v>3</v>
      </c>
      <c r="D14" s="189">
        <v>4</v>
      </c>
      <c r="E14" s="189">
        <v>5</v>
      </c>
      <c r="F14" s="189">
        <v>6</v>
      </c>
      <c r="G14" s="189">
        <v>7</v>
      </c>
      <c r="H14" s="189">
        <v>8</v>
      </c>
      <c r="I14" s="207"/>
    </row>
    <row r="15" spans="1:9" x14ac:dyDescent="0.25">
      <c r="A15" s="211"/>
      <c r="B15" s="41" t="s">
        <v>60</v>
      </c>
      <c r="C15" s="41" t="s">
        <v>51</v>
      </c>
      <c r="D15" s="211"/>
      <c r="E15" s="211"/>
      <c r="F15" s="211"/>
      <c r="G15" s="204">
        <f>'09-01-01'!N92*I15</f>
        <v>721818.72</v>
      </c>
      <c r="H15" s="191">
        <f t="shared" ref="H15" si="0">SUM(D15:G15)</f>
        <v>721818.72</v>
      </c>
      <c r="I15" s="207">
        <f>'ОСР 02-01 (2024)'!I15+'ОСР 02-01 (2024)'!I16</f>
        <v>9</v>
      </c>
    </row>
    <row r="16" spans="1:9" s="197" customFormat="1" x14ac:dyDescent="0.25">
      <c r="A16" s="193"/>
      <c r="B16" s="194"/>
      <c r="C16" s="194" t="s">
        <v>420</v>
      </c>
      <c r="D16" s="195">
        <f>SUM(D15:D15)</f>
        <v>0</v>
      </c>
      <c r="E16" s="195">
        <f>SUM(E15:E15)</f>
        <v>0</v>
      </c>
      <c r="F16" s="195">
        <f>SUM(F15:F15)</f>
        <v>0</v>
      </c>
      <c r="G16" s="195">
        <f>SUM(G15:G15)</f>
        <v>721818.72</v>
      </c>
      <c r="H16" s="196">
        <f t="shared" ref="H16:H18" si="1">SUM(D16:G16)</f>
        <v>721818.72</v>
      </c>
      <c r="I16" s="208"/>
    </row>
    <row r="17" spans="1:8" x14ac:dyDescent="0.25">
      <c r="A17" s="189"/>
      <c r="B17" s="198"/>
      <c r="C17" s="198"/>
      <c r="D17" s="199"/>
      <c r="E17" s="199"/>
      <c r="F17" s="199"/>
      <c r="G17" s="199"/>
      <c r="H17" s="191">
        <f t="shared" si="1"/>
        <v>0</v>
      </c>
    </row>
    <row r="18" spans="1:8" s="197" customFormat="1" x14ac:dyDescent="0.25">
      <c r="A18" s="193"/>
      <c r="B18" s="194"/>
      <c r="C18" s="194" t="s">
        <v>421</v>
      </c>
      <c r="D18" s="195">
        <f>D16</f>
        <v>0</v>
      </c>
      <c r="E18" s="195">
        <f>E16</f>
        <v>0</v>
      </c>
      <c r="F18" s="195">
        <f>F16</f>
        <v>0</v>
      </c>
      <c r="G18" s="195">
        <f>G16</f>
        <v>721818.72</v>
      </c>
      <c r="H18" s="196">
        <f t="shared" si="1"/>
        <v>721818.72</v>
      </c>
    </row>
    <row r="19" spans="1:8" s="203" customFormat="1" x14ac:dyDescent="0.25">
      <c r="A19" s="200"/>
      <c r="B19" s="201"/>
      <c r="C19" s="201" t="s">
        <v>117</v>
      </c>
      <c r="D19" s="202"/>
      <c r="E19" s="202"/>
      <c r="F19" s="202"/>
      <c r="G19" s="202"/>
      <c r="H19" s="202"/>
    </row>
    <row r="20" spans="1:8" x14ac:dyDescent="0.25">
      <c r="A20" s="189"/>
      <c r="B20" s="194"/>
      <c r="C20" s="198" t="s">
        <v>142</v>
      </c>
      <c r="D20" s="191"/>
      <c r="E20" s="191"/>
      <c r="F20" s="191"/>
      <c r="G20" s="191"/>
      <c r="H20" s="199">
        <f>SUM(D20:G20)</f>
        <v>0</v>
      </c>
    </row>
    <row r="21" spans="1:8" x14ac:dyDescent="0.25">
      <c r="A21" s="189"/>
      <c r="B21" s="194"/>
      <c r="C21" s="198" t="s">
        <v>143</v>
      </c>
      <c r="D21" s="191"/>
      <c r="E21" s="191"/>
      <c r="F21" s="191"/>
      <c r="G21" s="191"/>
      <c r="H21" s="199">
        <f t="shared" ref="H21:H25" si="2">SUM(D21:G21)</f>
        <v>0</v>
      </c>
    </row>
    <row r="22" spans="1:8" x14ac:dyDescent="0.25">
      <c r="A22" s="189"/>
      <c r="B22" s="194"/>
      <c r="C22" s="198" t="s">
        <v>417</v>
      </c>
      <c r="D22" s="191"/>
      <c r="E22" s="191"/>
      <c r="F22" s="191"/>
      <c r="G22" s="191"/>
      <c r="H22" s="199">
        <f t="shared" si="2"/>
        <v>0</v>
      </c>
    </row>
    <row r="23" spans="1:8" x14ac:dyDescent="0.25">
      <c r="A23" s="189"/>
      <c r="B23" s="194"/>
      <c r="C23" s="198" t="s">
        <v>418</v>
      </c>
      <c r="D23" s="191"/>
      <c r="E23" s="191"/>
      <c r="F23" s="191"/>
      <c r="G23" s="191"/>
      <c r="H23" s="199">
        <f t="shared" si="2"/>
        <v>0</v>
      </c>
    </row>
    <row r="24" spans="1:8" x14ac:dyDescent="0.25">
      <c r="A24" s="189"/>
      <c r="B24" s="194"/>
      <c r="C24" s="198" t="s">
        <v>419</v>
      </c>
      <c r="D24" s="191"/>
      <c r="E24" s="191"/>
      <c r="F24" s="191"/>
      <c r="G24" s="191"/>
      <c r="H24" s="199">
        <f t="shared" si="2"/>
        <v>0</v>
      </c>
    </row>
    <row r="25" spans="1:8" x14ac:dyDescent="0.25">
      <c r="A25" s="189"/>
      <c r="B25" s="194"/>
      <c r="C25" s="198" t="s">
        <v>422</v>
      </c>
      <c r="D25" s="191"/>
      <c r="E25" s="191"/>
      <c r="F25" s="191"/>
      <c r="G25" s="191"/>
      <c r="H25" s="199">
        <f t="shared" si="2"/>
        <v>0</v>
      </c>
    </row>
    <row r="26" spans="1:8" x14ac:dyDescent="0.25">
      <c r="A26" s="189"/>
      <c r="B26" s="194"/>
      <c r="C26" s="198" t="s">
        <v>423</v>
      </c>
      <c r="D26" s="191"/>
      <c r="E26" s="191"/>
      <c r="F26" s="191"/>
      <c r="G26" s="191"/>
      <c r="H26" s="199">
        <f>H16</f>
        <v>721818.72</v>
      </c>
    </row>
    <row r="28" spans="1:8" x14ac:dyDescent="0.25">
      <c r="B28" s="185" t="s">
        <v>98</v>
      </c>
    </row>
    <row r="29" spans="1:8" x14ac:dyDescent="0.25">
      <c r="B29" s="185" t="s">
        <v>424</v>
      </c>
    </row>
  </sheetData>
  <mergeCells count="5">
    <mergeCell ref="C3:H3"/>
    <mergeCell ref="A12:A13"/>
    <mergeCell ref="B12:B13"/>
    <mergeCell ref="C12:C13"/>
    <mergeCell ref="D12:H12"/>
  </mergeCells>
  <pageMargins left="0.75" right="0.75" top="1" bottom="1" header="0.5" footer="0.5"/>
  <pageSetup paperSize="9" scale="6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71F1B-A138-49AE-80C6-CD918CF58016}">
  <sheetPr>
    <pageSetUpPr autoPageBreaks="0" fitToPage="1"/>
  </sheetPr>
  <dimension ref="A1:K56"/>
  <sheetViews>
    <sheetView showGridLines="0" view="pageBreakPreview" zoomScale="85" zoomScaleNormal="100" zoomScaleSheetLayoutView="85" workbookViewId="0">
      <selection activeCell="H13" sqref="H13:H16"/>
    </sheetView>
  </sheetViews>
  <sheetFormatPr defaultColWidth="9.140625" defaultRowHeight="12.75" x14ac:dyDescent="0.2"/>
  <cols>
    <col min="1" max="1" width="5" style="37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20" style="8" customWidth="1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55" t="s">
        <v>25</v>
      </c>
      <c r="B1" s="2"/>
      <c r="C1" s="291" t="s">
        <v>31</v>
      </c>
      <c r="D1" s="291"/>
      <c r="E1" s="291"/>
      <c r="F1" s="291"/>
      <c r="G1" s="291"/>
      <c r="H1" s="3"/>
    </row>
    <row r="2" spans="1:8" ht="17.25" customHeight="1" x14ac:dyDescent="0.2">
      <c r="A2" s="5" t="s">
        <v>26</v>
      </c>
      <c r="C2" s="5"/>
    </row>
    <row r="3" spans="1:8" ht="17.25" customHeight="1" x14ac:dyDescent="0.25">
      <c r="A3" s="292" t="s">
        <v>68</v>
      </c>
      <c r="B3" s="292"/>
      <c r="C3" s="292"/>
      <c r="E3" s="293"/>
      <c r="F3" s="293"/>
      <c r="G3" s="293"/>
      <c r="H3" s="293"/>
    </row>
    <row r="4" spans="1:8" s="11" customFormat="1" ht="18.600000000000001" customHeight="1" x14ac:dyDescent="0.25">
      <c r="A4" s="294" t="s">
        <v>27</v>
      </c>
      <c r="B4" s="294"/>
      <c r="C4" s="294"/>
      <c r="D4" s="62">
        <f>H43/1000</f>
        <v>2571.9899999999998</v>
      </c>
      <c r="E4" s="9" t="s">
        <v>30</v>
      </c>
      <c r="F4" s="10"/>
      <c r="G4" s="10"/>
      <c r="H4" s="10"/>
    </row>
    <row r="5" spans="1:8" ht="12.6" customHeight="1" x14ac:dyDescent="0.2">
      <c r="A5" s="295"/>
      <c r="B5" s="296"/>
      <c r="C5" s="296"/>
      <c r="D5" s="296"/>
      <c r="E5" s="297"/>
      <c r="F5" s="297"/>
      <c r="G5" s="297"/>
      <c r="H5" s="297"/>
    </row>
    <row r="6" spans="1:8" ht="21" customHeight="1" x14ac:dyDescent="0.2">
      <c r="A6" s="298" t="s">
        <v>28</v>
      </c>
      <c r="B6" s="298"/>
      <c r="C6" s="298"/>
      <c r="D6" s="298"/>
      <c r="E6" s="299"/>
      <c r="F6" s="299"/>
      <c r="G6" s="299"/>
      <c r="H6" s="299"/>
    </row>
    <row r="7" spans="1:8" ht="15" x14ac:dyDescent="0.2">
      <c r="A7" s="12" t="s">
        <v>37</v>
      </c>
      <c r="B7" s="13"/>
      <c r="C7" s="14"/>
      <c r="D7" s="13"/>
      <c r="E7" s="56"/>
      <c r="F7" s="56"/>
      <c r="G7" s="56"/>
      <c r="H7" s="56"/>
    </row>
    <row r="8" spans="1:8" ht="27" customHeight="1" x14ac:dyDescent="0.2">
      <c r="A8" s="300" t="s">
        <v>47</v>
      </c>
      <c r="B8" s="300"/>
      <c r="C8" s="300"/>
      <c r="D8" s="300"/>
      <c r="E8" s="300"/>
      <c r="F8" s="300"/>
      <c r="G8" s="300"/>
      <c r="H8" s="300"/>
    </row>
    <row r="9" spans="1:8" s="4" customFormat="1" ht="32.450000000000003" customHeight="1" x14ac:dyDescent="0.2">
      <c r="A9" s="301" t="s">
        <v>64</v>
      </c>
      <c r="B9" s="301"/>
      <c r="C9" s="301"/>
      <c r="D9" s="301"/>
      <c r="E9" s="301"/>
      <c r="F9" s="301"/>
      <c r="G9" s="301"/>
      <c r="H9" s="301"/>
    </row>
    <row r="10" spans="1:8" ht="17.45" customHeight="1" x14ac:dyDescent="0.2">
      <c r="A10" s="15"/>
      <c r="B10" s="16"/>
      <c r="C10" s="302" t="s">
        <v>0</v>
      </c>
      <c r="D10" s="302"/>
      <c r="E10" s="302"/>
      <c r="F10" s="17"/>
      <c r="G10" s="17"/>
      <c r="H10" s="17"/>
    </row>
    <row r="11" spans="1:8" s="4" customFormat="1" ht="21" customHeight="1" x14ac:dyDescent="0.2">
      <c r="A11" s="290" t="s">
        <v>50</v>
      </c>
      <c r="B11" s="290"/>
      <c r="C11" s="290"/>
      <c r="D11" s="290"/>
      <c r="E11" s="290"/>
      <c r="F11" s="290"/>
      <c r="G11" s="290"/>
      <c r="H11" s="290"/>
    </row>
    <row r="12" spans="1:8" x14ac:dyDescent="0.2">
      <c r="A12" s="15"/>
      <c r="B12" s="16" t="s">
        <v>474</v>
      </c>
      <c r="C12" s="16"/>
      <c r="D12" s="18"/>
      <c r="E12" s="17"/>
      <c r="F12" s="17"/>
      <c r="G12" s="18" t="s">
        <v>433</v>
      </c>
      <c r="H12" s="215">
        <f>1.0589170681014*1.05302274800211*(1.04794259089128+1)/2</f>
        <v>1.1417932838131399</v>
      </c>
    </row>
    <row r="13" spans="1:8" ht="14.25" customHeight="1" x14ac:dyDescent="0.2">
      <c r="A13" s="305" t="s">
        <v>1</v>
      </c>
      <c r="B13" s="306" t="s">
        <v>5</v>
      </c>
      <c r="C13" s="306" t="s">
        <v>6</v>
      </c>
      <c r="D13" s="307" t="s">
        <v>52</v>
      </c>
      <c r="E13" s="307"/>
      <c r="F13" s="307"/>
      <c r="G13" s="307"/>
      <c r="H13" s="305" t="s">
        <v>53</v>
      </c>
    </row>
    <row r="14" spans="1:8" x14ac:dyDescent="0.2">
      <c r="A14" s="305"/>
      <c r="B14" s="306"/>
      <c r="C14" s="306"/>
      <c r="D14" s="305" t="s">
        <v>7</v>
      </c>
      <c r="E14" s="305" t="s">
        <v>2</v>
      </c>
      <c r="F14" s="305" t="s">
        <v>3</v>
      </c>
      <c r="G14" s="305" t="s">
        <v>4</v>
      </c>
      <c r="H14" s="305"/>
    </row>
    <row r="15" spans="1:8" x14ac:dyDescent="0.2">
      <c r="A15" s="305"/>
      <c r="B15" s="306"/>
      <c r="C15" s="306"/>
      <c r="D15" s="305"/>
      <c r="E15" s="305"/>
      <c r="F15" s="305"/>
      <c r="G15" s="305"/>
      <c r="H15" s="305"/>
    </row>
    <row r="16" spans="1:8" x14ac:dyDescent="0.2">
      <c r="A16" s="305"/>
      <c r="B16" s="306"/>
      <c r="C16" s="306"/>
      <c r="D16" s="305"/>
      <c r="E16" s="305"/>
      <c r="F16" s="305"/>
      <c r="G16" s="305"/>
      <c r="H16" s="305"/>
    </row>
    <row r="17" spans="1:8" x14ac:dyDescent="0.2">
      <c r="A17" s="19">
        <v>1</v>
      </c>
      <c r="B17" s="20">
        <v>2</v>
      </c>
      <c r="C17" s="20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</row>
    <row r="18" spans="1:8" ht="12.75" customHeight="1" x14ac:dyDescent="0.2">
      <c r="A18" s="308" t="s">
        <v>8</v>
      </c>
      <c r="B18" s="309"/>
      <c r="C18" s="309"/>
      <c r="D18" s="309"/>
      <c r="E18" s="309"/>
      <c r="F18" s="309"/>
      <c r="G18" s="309"/>
      <c r="H18" s="309"/>
    </row>
    <row r="19" spans="1:8" x14ac:dyDescent="0.2">
      <c r="A19" s="1">
        <v>1</v>
      </c>
      <c r="B19" s="41" t="s">
        <v>428</v>
      </c>
      <c r="C19" s="41" t="s">
        <v>412</v>
      </c>
      <c r="D19" s="50"/>
      <c r="E19" s="47">
        <f>'ОСР 02-01 (2025)'!E17*H12</f>
        <v>401627.64</v>
      </c>
      <c r="F19" s="47">
        <f>'ОСР 02-01 (2025)'!F19*H12</f>
        <v>648656.52</v>
      </c>
      <c r="G19" s="50"/>
      <c r="H19" s="47">
        <f>SUM(D19:G19)</f>
        <v>1050284.1599999999</v>
      </c>
    </row>
    <row r="20" spans="1:8" ht="18" customHeight="1" x14ac:dyDescent="0.2">
      <c r="A20" s="21"/>
      <c r="B20" s="303" t="s">
        <v>9</v>
      </c>
      <c r="C20" s="304"/>
      <c r="D20" s="49">
        <f>SUM(D19:D19)</f>
        <v>0</v>
      </c>
      <c r="E20" s="49">
        <f>SUM(E19:E19)</f>
        <v>401627.64</v>
      </c>
      <c r="F20" s="49">
        <f>SUM(F19:F19)</f>
        <v>648656.52</v>
      </c>
      <c r="G20" s="49">
        <f>SUM(G19:G19)</f>
        <v>0</v>
      </c>
      <c r="H20" s="49">
        <f>SUM(H19:H19)</f>
        <v>1050284.1599999999</v>
      </c>
    </row>
    <row r="21" spans="1:8" ht="12.75" customHeight="1" x14ac:dyDescent="0.2">
      <c r="A21" s="308" t="s">
        <v>10</v>
      </c>
      <c r="B21" s="309"/>
      <c r="C21" s="309"/>
      <c r="D21" s="309"/>
      <c r="E21" s="309"/>
      <c r="F21" s="309"/>
      <c r="G21" s="309"/>
      <c r="H21" s="309"/>
    </row>
    <row r="22" spans="1:8" x14ac:dyDescent="0.2">
      <c r="A22" s="21"/>
      <c r="B22" s="303" t="s">
        <v>11</v>
      </c>
      <c r="C22" s="304"/>
      <c r="D22" s="49">
        <f>D20</f>
        <v>0</v>
      </c>
      <c r="E22" s="49">
        <f>E20</f>
        <v>401627.64</v>
      </c>
      <c r="F22" s="49">
        <f t="shared" ref="F22:H22" si="0">F20</f>
        <v>648656.52</v>
      </c>
      <c r="G22" s="49"/>
      <c r="H22" s="49">
        <f t="shared" si="0"/>
        <v>1050284.1599999999</v>
      </c>
    </row>
    <row r="23" spans="1:8" ht="12.75" customHeight="1" x14ac:dyDescent="0.2">
      <c r="A23" s="308" t="s">
        <v>12</v>
      </c>
      <c r="B23" s="309"/>
      <c r="C23" s="309"/>
      <c r="D23" s="309"/>
      <c r="E23" s="309"/>
      <c r="F23" s="309"/>
      <c r="G23" s="309"/>
      <c r="H23" s="309"/>
    </row>
    <row r="24" spans="1:8" ht="19.5" hidden="1" customHeight="1" x14ac:dyDescent="0.2">
      <c r="A24" s="22">
        <v>19</v>
      </c>
      <c r="B24" s="23" t="s">
        <v>13</v>
      </c>
      <c r="C24" s="23" t="s">
        <v>14</v>
      </c>
      <c r="D24" s="24"/>
      <c r="E24" s="25"/>
      <c r="F24" s="26"/>
      <c r="G24" s="26"/>
      <c r="H24" s="27">
        <f t="shared" ref="H24" si="1">SUM(E24:G24)</f>
        <v>0</v>
      </c>
    </row>
    <row r="25" spans="1:8" ht="12.75" customHeight="1" x14ac:dyDescent="0.2">
      <c r="A25" s="21"/>
      <c r="B25" s="303" t="s">
        <v>15</v>
      </c>
      <c r="C25" s="304"/>
      <c r="D25" s="26"/>
      <c r="E25" s="28"/>
      <c r="F25" s="29"/>
      <c r="G25" s="29"/>
      <c r="H25" s="28"/>
    </row>
    <row r="26" spans="1:8" x14ac:dyDescent="0.2">
      <c r="A26" s="21"/>
      <c r="B26" s="303" t="s">
        <v>16</v>
      </c>
      <c r="C26" s="304"/>
      <c r="D26" s="49">
        <f>D22</f>
        <v>0</v>
      </c>
      <c r="E26" s="49">
        <f t="shared" ref="E26:H26" si="2">E22+E25</f>
        <v>401627.64</v>
      </c>
      <c r="F26" s="49">
        <f t="shared" si="2"/>
        <v>648656.52</v>
      </c>
      <c r="G26" s="49"/>
      <c r="H26" s="49">
        <f t="shared" si="2"/>
        <v>1050284.1599999999</v>
      </c>
    </row>
    <row r="27" spans="1:8" ht="15" customHeight="1" x14ac:dyDescent="0.2">
      <c r="A27" s="308" t="s">
        <v>17</v>
      </c>
      <c r="B27" s="309"/>
      <c r="C27" s="309"/>
      <c r="D27" s="309"/>
      <c r="E27" s="309"/>
      <c r="F27" s="309"/>
      <c r="G27" s="309"/>
      <c r="H27" s="309"/>
    </row>
    <row r="28" spans="1:8" x14ac:dyDescent="0.2">
      <c r="A28" s="1">
        <v>2</v>
      </c>
      <c r="B28" s="41" t="s">
        <v>429</v>
      </c>
      <c r="C28" s="41" t="s">
        <v>427</v>
      </c>
      <c r="D28" s="50"/>
      <c r="E28" s="50"/>
      <c r="F28" s="50"/>
      <c r="G28" s="47">
        <f>'ОСР 09-01 (2025)'!G18*H12</f>
        <v>732593.57</v>
      </c>
      <c r="H28" s="47">
        <f t="shared" ref="H28" si="3">SUM(D28:G28)</f>
        <v>732593.57</v>
      </c>
    </row>
    <row r="29" spans="1:8" ht="12.75" customHeight="1" x14ac:dyDescent="0.2">
      <c r="A29" s="21"/>
      <c r="B29" s="303" t="s">
        <v>18</v>
      </c>
      <c r="C29" s="303"/>
      <c r="D29" s="49"/>
      <c r="E29" s="49"/>
      <c r="F29" s="49"/>
      <c r="G29" s="49">
        <f>SUM(G28:G28)</f>
        <v>732593.57</v>
      </c>
      <c r="H29" s="49">
        <f>SUM(H28:H28)</f>
        <v>732593.57</v>
      </c>
    </row>
    <row r="30" spans="1:8" x14ac:dyDescent="0.2">
      <c r="A30" s="21"/>
      <c r="B30" s="303" t="s">
        <v>19</v>
      </c>
      <c r="C30" s="303"/>
      <c r="D30" s="49">
        <f>D29+D26</f>
        <v>0</v>
      </c>
      <c r="E30" s="49">
        <f>E29+E26</f>
        <v>401627.64</v>
      </c>
      <c r="F30" s="49">
        <f>F29+F26</f>
        <v>648656.52</v>
      </c>
      <c r="G30" s="49">
        <f>G29+G26</f>
        <v>732593.57</v>
      </c>
      <c r="H30" s="49">
        <f>H29+H26</f>
        <v>1782877.73</v>
      </c>
    </row>
    <row r="31" spans="1:8" ht="12.75" customHeight="1" x14ac:dyDescent="0.2">
      <c r="A31" s="312" t="s">
        <v>20</v>
      </c>
      <c r="B31" s="313"/>
      <c r="C31" s="313"/>
      <c r="D31" s="313"/>
      <c r="E31" s="313"/>
      <c r="F31" s="313"/>
      <c r="G31" s="313"/>
      <c r="H31" s="314"/>
    </row>
    <row r="32" spans="1:8" ht="54.75" customHeight="1" x14ac:dyDescent="0.2">
      <c r="A32" s="22">
        <v>3</v>
      </c>
      <c r="B32" s="23" t="s">
        <v>77</v>
      </c>
      <c r="C32" s="23" t="s">
        <v>78</v>
      </c>
      <c r="D32" s="26"/>
      <c r="E32" s="26"/>
      <c r="F32" s="26"/>
      <c r="G32" s="51">
        <f>(H30+H36)*11.24%</f>
        <v>214423.14</v>
      </c>
      <c r="H32" s="51">
        <f t="shared" ref="H32" si="4">SUM(D32:G32)</f>
        <v>214423.14</v>
      </c>
    </row>
    <row r="33" spans="1:11" ht="25.5" customHeight="1" x14ac:dyDescent="0.2">
      <c r="A33" s="21"/>
      <c r="B33" s="315" t="s">
        <v>21</v>
      </c>
      <c r="C33" s="316"/>
      <c r="D33" s="30"/>
      <c r="E33" s="31"/>
      <c r="F33" s="31"/>
      <c r="G33" s="49">
        <f>SUM(G32:G32)</f>
        <v>214423.14</v>
      </c>
      <c r="H33" s="49">
        <f>SUM(H32:H32)</f>
        <v>214423.14</v>
      </c>
    </row>
    <row r="34" spans="1:11" ht="56.45" customHeight="1" x14ac:dyDescent="0.2">
      <c r="A34" s="312" t="s">
        <v>38</v>
      </c>
      <c r="B34" s="313"/>
      <c r="C34" s="313"/>
      <c r="D34" s="313"/>
      <c r="E34" s="313"/>
      <c r="F34" s="313"/>
      <c r="G34" s="313"/>
      <c r="H34" s="314"/>
    </row>
    <row r="35" spans="1:11" s="59" customFormat="1" ht="18.600000000000001" customHeight="1" x14ac:dyDescent="0.2">
      <c r="A35" s="22">
        <v>4</v>
      </c>
      <c r="B35" s="23" t="s">
        <v>33</v>
      </c>
      <c r="C35" s="23" t="s">
        <v>32</v>
      </c>
      <c r="D35" s="58"/>
      <c r="E35" s="58"/>
      <c r="F35" s="58"/>
      <c r="G35" s="51">
        <f>H30*7%</f>
        <v>124801.44</v>
      </c>
      <c r="H35" s="51">
        <f t="shared" ref="H35" si="5">SUM(D35:G35)</f>
        <v>124801.44</v>
      </c>
    </row>
    <row r="36" spans="1:11" ht="117" customHeight="1" x14ac:dyDescent="0.2">
      <c r="A36" s="21"/>
      <c r="B36" s="315" t="s">
        <v>39</v>
      </c>
      <c r="C36" s="316"/>
      <c r="D36" s="49"/>
      <c r="E36" s="49"/>
      <c r="F36" s="49"/>
      <c r="G36" s="49">
        <f>G35</f>
        <v>124801.44</v>
      </c>
      <c r="H36" s="49">
        <f>H35</f>
        <v>124801.44</v>
      </c>
    </row>
    <row r="37" spans="1:11" x14ac:dyDescent="0.2">
      <c r="A37" s="21"/>
      <c r="B37" s="315" t="s">
        <v>22</v>
      </c>
      <c r="C37" s="316"/>
      <c r="D37" s="49">
        <f>D36+D33+D30</f>
        <v>0</v>
      </c>
      <c r="E37" s="49">
        <f t="shared" ref="E37:H37" si="6">E36+E33+E30</f>
        <v>401627.64</v>
      </c>
      <c r="F37" s="49">
        <f t="shared" si="6"/>
        <v>648656.52</v>
      </c>
      <c r="G37" s="49">
        <f t="shared" si="6"/>
        <v>1071818.1499999999</v>
      </c>
      <c r="H37" s="49">
        <f t="shared" si="6"/>
        <v>2122102.31</v>
      </c>
      <c r="J37" s="45"/>
    </row>
    <row r="38" spans="1:11" hidden="1" x14ac:dyDescent="0.2">
      <c r="A38" s="317" t="s">
        <v>71</v>
      </c>
      <c r="B38" s="318"/>
      <c r="C38" s="319"/>
      <c r="D38" s="63">
        <v>1</v>
      </c>
      <c r="E38" s="63">
        <f>D38</f>
        <v>1</v>
      </c>
      <c r="F38" s="63">
        <f>D38</f>
        <v>1</v>
      </c>
      <c r="G38" s="63">
        <f>D38</f>
        <v>1</v>
      </c>
      <c r="H38" s="63">
        <f>D38</f>
        <v>1</v>
      </c>
      <c r="J38" s="45"/>
    </row>
    <row r="39" spans="1:11" ht="12.75" customHeight="1" x14ac:dyDescent="0.2">
      <c r="A39" s="317" t="s">
        <v>72</v>
      </c>
      <c r="B39" s="320"/>
      <c r="C39" s="321"/>
      <c r="D39" s="44">
        <f>D37*D38</f>
        <v>0</v>
      </c>
      <c r="E39" s="44">
        <f t="shared" ref="E39:H39" si="7">E37*E38</f>
        <v>401627.64</v>
      </c>
      <c r="F39" s="44">
        <f t="shared" si="7"/>
        <v>648656.52</v>
      </c>
      <c r="G39" s="44">
        <f t="shared" si="7"/>
        <v>1071818.1499999999</v>
      </c>
      <c r="H39" s="44">
        <f t="shared" si="7"/>
        <v>2122102.31</v>
      </c>
      <c r="J39" s="45"/>
    </row>
    <row r="40" spans="1:11" x14ac:dyDescent="0.2">
      <c r="A40" s="1">
        <v>11</v>
      </c>
      <c r="B40" s="38"/>
      <c r="C40" s="41" t="s">
        <v>41</v>
      </c>
      <c r="D40" s="42">
        <f>D39*1%</f>
        <v>0</v>
      </c>
      <c r="E40" s="42">
        <f>E39*1%</f>
        <v>4016.28</v>
      </c>
      <c r="F40" s="42">
        <f t="shared" ref="F40" si="8">F39*1%</f>
        <v>6486.57</v>
      </c>
      <c r="G40" s="42">
        <f>G39*1%</f>
        <v>10718.18</v>
      </c>
      <c r="H40" s="42">
        <f>SUM(D40:G40)</f>
        <v>21221.03</v>
      </c>
      <c r="J40" s="45"/>
    </row>
    <row r="41" spans="1:11" s="4" customFormat="1" ht="16.5" customHeight="1" x14ac:dyDescent="0.2">
      <c r="A41" s="39"/>
      <c r="B41" s="310" t="s">
        <v>42</v>
      </c>
      <c r="C41" s="311"/>
      <c r="D41" s="48">
        <f>D39+D40</f>
        <v>0</v>
      </c>
      <c r="E41" s="48">
        <f>E39+E40</f>
        <v>405643.92</v>
      </c>
      <c r="F41" s="48">
        <f t="shared" ref="F41:H41" si="9">F39+F40</f>
        <v>655143.09</v>
      </c>
      <c r="G41" s="48">
        <f t="shared" si="9"/>
        <v>1082536.33</v>
      </c>
      <c r="H41" s="48">
        <f t="shared" si="9"/>
        <v>2143323.34</v>
      </c>
      <c r="I41" s="60"/>
      <c r="J41" s="45"/>
    </row>
    <row r="42" spans="1:11" ht="18" customHeight="1" x14ac:dyDescent="0.2">
      <c r="A42" s="22">
        <v>12</v>
      </c>
      <c r="B42" s="23"/>
      <c r="C42" s="23" t="s">
        <v>23</v>
      </c>
      <c r="D42" s="49">
        <f>D41*0.2</f>
        <v>0</v>
      </c>
      <c r="E42" s="49">
        <f>E41*0.2</f>
        <v>81128.78</v>
      </c>
      <c r="F42" s="49">
        <f>F41*0.2</f>
        <v>131028.62</v>
      </c>
      <c r="G42" s="49">
        <f>G41*0.2</f>
        <v>216507.27</v>
      </c>
      <c r="H42" s="49">
        <f>H41*0.2</f>
        <v>428664.67</v>
      </c>
      <c r="J42" s="45"/>
      <c r="K42" s="40"/>
    </row>
    <row r="43" spans="1:11" s="32" customFormat="1" ht="18" customHeight="1" x14ac:dyDescent="0.2">
      <c r="A43" s="57"/>
      <c r="B43" s="324" t="s">
        <v>29</v>
      </c>
      <c r="C43" s="325"/>
      <c r="D43" s="49">
        <f>D41+D42</f>
        <v>0</v>
      </c>
      <c r="E43" s="49">
        <f>E41+E42</f>
        <v>486772.7</v>
      </c>
      <c r="F43" s="49">
        <f>F41+F42</f>
        <v>786171.71</v>
      </c>
      <c r="G43" s="49">
        <f>G41+G42</f>
        <v>1299043.6000000001</v>
      </c>
      <c r="H43" s="49">
        <f>H41+H42</f>
        <v>2571988.0099999998</v>
      </c>
      <c r="I43" s="61"/>
      <c r="J43" s="45"/>
    </row>
    <row r="44" spans="1:11" x14ac:dyDescent="0.2">
      <c r="A44" s="15"/>
      <c r="B44" s="16"/>
      <c r="C44" s="16"/>
      <c r="D44" s="33"/>
      <c r="E44" s="33"/>
      <c r="F44" s="33"/>
      <c r="G44" s="33"/>
      <c r="H44" s="33"/>
    </row>
    <row r="45" spans="1:11" s="35" customFormat="1" ht="21" customHeight="1" x14ac:dyDescent="0.2">
      <c r="A45" s="326" t="s">
        <v>35</v>
      </c>
      <c r="B45" s="326"/>
      <c r="C45" s="326"/>
      <c r="D45" s="34"/>
      <c r="E45" s="34"/>
      <c r="F45" s="34"/>
      <c r="G45" s="34"/>
      <c r="H45" s="34"/>
    </row>
    <row r="46" spans="1:11" s="35" customFormat="1" ht="14.25" customHeight="1" x14ac:dyDescent="0.2">
      <c r="A46" s="327" t="s">
        <v>40</v>
      </c>
      <c r="B46" s="327"/>
      <c r="C46" s="327"/>
      <c r="D46" s="34"/>
      <c r="E46" s="34"/>
      <c r="F46" s="34"/>
      <c r="G46" s="322" t="s">
        <v>34</v>
      </c>
      <c r="H46" s="322"/>
    </row>
    <row r="47" spans="1:11" s="36" customFormat="1" ht="12.75" customHeight="1" x14ac:dyDescent="0.2">
      <c r="A47" s="323" t="s">
        <v>24</v>
      </c>
      <c r="B47" s="323"/>
      <c r="C47" s="323"/>
      <c r="D47" s="323"/>
      <c r="E47" s="323"/>
      <c r="F47" s="323"/>
      <c r="G47" s="323"/>
      <c r="H47" s="323"/>
    </row>
    <row r="48" spans="1:11" s="35" customFormat="1" ht="21" customHeight="1" x14ac:dyDescent="0.2">
      <c r="A48" s="326" t="s">
        <v>36</v>
      </c>
      <c r="B48" s="326"/>
      <c r="C48" s="326"/>
      <c r="D48" s="34"/>
      <c r="E48" s="34"/>
      <c r="F48" s="34"/>
      <c r="G48" s="34"/>
      <c r="H48" s="34"/>
    </row>
    <row r="49" spans="1:8" s="35" customFormat="1" ht="37.5" customHeight="1" x14ac:dyDescent="0.2">
      <c r="A49" s="322" t="s">
        <v>48</v>
      </c>
      <c r="B49" s="322"/>
      <c r="C49" s="322"/>
      <c r="D49" s="34"/>
      <c r="E49" s="34"/>
      <c r="F49" s="34"/>
      <c r="G49" s="322" t="s">
        <v>54</v>
      </c>
      <c r="H49" s="322"/>
    </row>
    <row r="50" spans="1:8" s="36" customFormat="1" ht="15.6" customHeight="1" x14ac:dyDescent="0.2">
      <c r="A50" s="323" t="s">
        <v>24</v>
      </c>
      <c r="B50" s="323"/>
      <c r="C50" s="323"/>
      <c r="D50" s="323"/>
      <c r="E50" s="323"/>
      <c r="F50" s="323"/>
      <c r="G50" s="323"/>
      <c r="H50" s="323"/>
    </row>
    <row r="51" spans="1:8" x14ac:dyDescent="0.2">
      <c r="C51" s="5"/>
    </row>
    <row r="56" spans="1:8" x14ac:dyDescent="0.2">
      <c r="H56" s="46"/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B25:C25"/>
    <mergeCell ref="A13:A16"/>
    <mergeCell ref="B13:B16"/>
    <mergeCell ref="C13:C16"/>
    <mergeCell ref="D13:G13"/>
    <mergeCell ref="A18:H18"/>
    <mergeCell ref="B20:C20"/>
    <mergeCell ref="A21:H21"/>
    <mergeCell ref="B22:C22"/>
    <mergeCell ref="A23:H23"/>
    <mergeCell ref="H13:H16"/>
    <mergeCell ref="D14:D16"/>
    <mergeCell ref="E14:E16"/>
    <mergeCell ref="F14:F16"/>
    <mergeCell ref="G14:G16"/>
    <mergeCell ref="B41:C41"/>
    <mergeCell ref="B26:C26"/>
    <mergeCell ref="A27:H27"/>
    <mergeCell ref="B29:C29"/>
    <mergeCell ref="B30:C30"/>
    <mergeCell ref="A31:H31"/>
    <mergeCell ref="B33:C33"/>
    <mergeCell ref="A34:H34"/>
    <mergeCell ref="B36:C36"/>
    <mergeCell ref="B37:C37"/>
    <mergeCell ref="A38:C38"/>
    <mergeCell ref="A39:C39"/>
    <mergeCell ref="A49:C49"/>
    <mergeCell ref="G49:H49"/>
    <mergeCell ref="A50:H50"/>
    <mergeCell ref="B43:C43"/>
    <mergeCell ref="A45:C45"/>
    <mergeCell ref="A46:C46"/>
    <mergeCell ref="G46:H46"/>
    <mergeCell ref="A47:H47"/>
    <mergeCell ref="A48:C48"/>
  </mergeCells>
  <pageMargins left="0.43307086614173229" right="0.23622047244094491" top="0.51181102362204722" bottom="0.43307086614173229" header="0.31496062992125984" footer="0.31496062992125984"/>
  <pageSetup paperSize="9" scale="91" fitToHeight="2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40</vt:i4>
      </vt:variant>
    </vt:vector>
  </HeadingPairs>
  <TitlesOfParts>
    <vt:vector size="64" baseType="lpstr">
      <vt:lpstr>Сводка затрат</vt:lpstr>
      <vt:lpstr>2022г (факт)</vt:lpstr>
      <vt:lpstr>2023г</vt:lpstr>
      <vt:lpstr>ОСР 02-01 (2023)</vt:lpstr>
      <vt:lpstr>ОСР 09-01 (2023)</vt:lpstr>
      <vt:lpstr>2024г</vt:lpstr>
      <vt:lpstr>ОСР 02-01 (2024)</vt:lpstr>
      <vt:lpstr>ОСР 09-01 (2024)</vt:lpstr>
      <vt:lpstr>2025г</vt:lpstr>
      <vt:lpstr>ОСР 02-01 (2025)</vt:lpstr>
      <vt:lpstr>ОСР 09-01 (2025)</vt:lpstr>
      <vt:lpstr>2026г</vt:lpstr>
      <vt:lpstr>ОСР 02-01 (2026)</vt:lpstr>
      <vt:lpstr>ОСР 09-01 (2026)</vt:lpstr>
      <vt:lpstr>2027г</vt:lpstr>
      <vt:lpstr>ОСР 02-01 (2027)</vt:lpstr>
      <vt:lpstr>ОСР 09-01 (2027)</vt:lpstr>
      <vt:lpstr>2028г</vt:lpstr>
      <vt:lpstr>ОСР 02-01 (2028)</vt:lpstr>
      <vt:lpstr>ОСР 09-01 (2028)</vt:lpstr>
      <vt:lpstr>02-01-01</vt:lpstr>
      <vt:lpstr>02-01-02</vt:lpstr>
      <vt:lpstr>09-01-01</vt:lpstr>
      <vt:lpstr>КА</vt:lpstr>
      <vt:lpstr>'2022г (факт)'!Print_Titles</vt:lpstr>
      <vt:lpstr>'2023г'!Print_Titles</vt:lpstr>
      <vt:lpstr>'2024г'!Print_Titles</vt:lpstr>
      <vt:lpstr>'2025г'!Print_Titles</vt:lpstr>
      <vt:lpstr>'2026г'!Print_Titles</vt:lpstr>
      <vt:lpstr>'2027г'!Print_Titles</vt:lpstr>
      <vt:lpstr>'2028г'!Print_Titles</vt:lpstr>
      <vt:lpstr>'02-01-01'!Заголовки_для_печати</vt:lpstr>
      <vt:lpstr>'02-01-02'!Заголовки_для_печати</vt:lpstr>
      <vt:lpstr>'09-01-01'!Заголовки_для_печати</vt:lpstr>
      <vt:lpstr>'2022г (факт)'!Заголовки_для_печати</vt:lpstr>
      <vt:lpstr>'2023г'!Заголовки_для_печати</vt:lpstr>
      <vt:lpstr>'2024г'!Заголовки_для_печати</vt:lpstr>
      <vt:lpstr>'2025г'!Заголовки_для_печати</vt:lpstr>
      <vt:lpstr>'2026г'!Заголовки_для_печати</vt:lpstr>
      <vt:lpstr>'2027г'!Заголовки_для_печати</vt:lpstr>
      <vt:lpstr>'2028г'!Заголовки_для_печати</vt:lpstr>
      <vt:lpstr>'02-01-01'!Область_печати</vt:lpstr>
      <vt:lpstr>'02-01-02'!Область_печати</vt:lpstr>
      <vt:lpstr>'09-01-01'!Область_печати</vt:lpstr>
      <vt:lpstr>'2022г (факт)'!Область_печати</vt:lpstr>
      <vt:lpstr>'2023г'!Область_печати</vt:lpstr>
      <vt:lpstr>'2024г'!Область_печати</vt:lpstr>
      <vt:lpstr>'2025г'!Область_печати</vt:lpstr>
      <vt:lpstr>'2026г'!Область_печати</vt:lpstr>
      <vt:lpstr>'2027г'!Область_печати</vt:lpstr>
      <vt:lpstr>'2028г'!Область_печати</vt:lpstr>
      <vt:lpstr>'ОСР 02-01 (2023)'!Область_печати</vt:lpstr>
      <vt:lpstr>'ОСР 02-01 (2024)'!Область_печати</vt:lpstr>
      <vt:lpstr>'ОСР 02-01 (2025)'!Область_печати</vt:lpstr>
      <vt:lpstr>'ОСР 02-01 (2026)'!Область_печати</vt:lpstr>
      <vt:lpstr>'ОСР 02-01 (2027)'!Область_печати</vt:lpstr>
      <vt:lpstr>'ОСР 02-01 (2028)'!Область_печати</vt:lpstr>
      <vt:lpstr>'ОСР 09-01 (2023)'!Область_печати</vt:lpstr>
      <vt:lpstr>'ОСР 09-01 (2024)'!Область_печати</vt:lpstr>
      <vt:lpstr>'ОСР 09-01 (2025)'!Область_печати</vt:lpstr>
      <vt:lpstr>'ОСР 09-01 (2026)'!Область_печати</vt:lpstr>
      <vt:lpstr>'ОСР 09-01 (2027)'!Область_печати</vt:lpstr>
      <vt:lpstr>'ОСР 09-01 (2028)'!Область_печати</vt:lpstr>
      <vt:lpstr>'Сводка затрат'!Область_печати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Nikitenko</dc:creator>
  <cp:lastModifiedBy>Ильина Алевтина Михайловна</cp:lastModifiedBy>
  <cp:lastPrinted>2021-01-13T12:45:19Z</cp:lastPrinted>
  <dcterms:created xsi:type="dcterms:W3CDTF">2002-03-25T05:35:56Z</dcterms:created>
  <dcterms:modified xsi:type="dcterms:W3CDTF">2023-02-02T08:18:08Z</dcterms:modified>
</cp:coreProperties>
</file>